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C9D7FE5-7656-41B4-A897-7417E37FF4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8" r:id="rId2"/>
    <sheet name="Active 2" sheetId="3" r:id="rId3"/>
    <sheet name="Active 3" sheetId="7" r:id="rId4"/>
    <sheet name="Graphs 3" sheetId="9" r:id="rId5"/>
    <sheet name="errors" sheetId="2" r:id="rId6"/>
    <sheet name="A (orig)" sheetId="4" r:id="rId7"/>
    <sheet name="B" sheetId="5" r:id="rId8"/>
    <sheet name="B (2)" sheetId="6" r:id="rId9"/>
  </sheets>
  <definedNames>
    <definedName name="solver_adj" localSheetId="0">'Active 1'!$AC$3:$AC$10</definedName>
    <definedName name="solver_adj" localSheetId="2">'Active 2'!$AC$3:$AC$10</definedName>
    <definedName name="solver_adj" localSheetId="3" hidden="1">'Active 3'!$AC$3:$AC$10</definedName>
    <definedName name="solver_adj" localSheetId="5">errors!$AI$3:$AI$10</definedName>
    <definedName name="solver_cvg" localSheetId="0">0.0001</definedName>
    <definedName name="solver_cvg" localSheetId="2">0.0001</definedName>
    <definedName name="solver_cvg" localSheetId="3" hidden="1">0.0001</definedName>
    <definedName name="solver_cvg" localSheetId="5">0.0001</definedName>
    <definedName name="solver_drv" localSheetId="0">1</definedName>
    <definedName name="solver_drv" localSheetId="2">1</definedName>
    <definedName name="solver_drv" localSheetId="3" hidden="1">1</definedName>
    <definedName name="solver_drv" localSheetId="5">1</definedName>
    <definedName name="solver_est" localSheetId="0">1</definedName>
    <definedName name="solver_est" localSheetId="2">1</definedName>
    <definedName name="solver_est" localSheetId="3" hidden="1">1</definedName>
    <definedName name="solver_est" localSheetId="5">1</definedName>
    <definedName name="solver_itr" localSheetId="0">100</definedName>
    <definedName name="solver_itr" localSheetId="2">100</definedName>
    <definedName name="solver_itr" localSheetId="3" hidden="1">100</definedName>
    <definedName name="solver_itr" localSheetId="5">100</definedName>
    <definedName name="solver_lhs1" localSheetId="5">errors!$AI$7</definedName>
    <definedName name="solver_lin" localSheetId="0">2</definedName>
    <definedName name="solver_lin" localSheetId="2">2</definedName>
    <definedName name="solver_lin" localSheetId="3" hidden="1">2</definedName>
    <definedName name="solver_lin" localSheetId="5">2</definedName>
    <definedName name="solver_neg" localSheetId="0">2</definedName>
    <definedName name="solver_neg" localSheetId="2">2</definedName>
    <definedName name="solver_neg" localSheetId="3" hidden="1">2</definedName>
    <definedName name="solver_neg" localSheetId="5">2</definedName>
    <definedName name="solver_num" localSheetId="0">0</definedName>
    <definedName name="solver_num" localSheetId="2">0</definedName>
    <definedName name="solver_num" localSheetId="3" hidden="1">0</definedName>
    <definedName name="solver_num" localSheetId="5">1</definedName>
    <definedName name="solver_nwt" localSheetId="0">1</definedName>
    <definedName name="solver_nwt" localSheetId="2">1</definedName>
    <definedName name="solver_nwt" localSheetId="3" hidden="1">1</definedName>
    <definedName name="solver_nwt" localSheetId="5">1</definedName>
    <definedName name="solver_opt" localSheetId="0">'Active 1'!$AC$11</definedName>
    <definedName name="solver_opt" localSheetId="2">'Active 2'!$AC$11</definedName>
    <definedName name="solver_opt" localSheetId="3" hidden="1">'Active 3'!$AC$11</definedName>
    <definedName name="solver_opt" localSheetId="5">errors!$AI$11</definedName>
    <definedName name="solver_pre" localSheetId="0">0.000001</definedName>
    <definedName name="solver_pre" localSheetId="2">0.000001</definedName>
    <definedName name="solver_pre" localSheetId="3" hidden="1">0.000001</definedName>
    <definedName name="solver_pre" localSheetId="5">0.000001</definedName>
    <definedName name="solver_rel1" localSheetId="5">1</definedName>
    <definedName name="solver_rhs1" localSheetId="5">0.99</definedName>
    <definedName name="solver_scl" localSheetId="0">2</definedName>
    <definedName name="solver_scl" localSheetId="2">2</definedName>
    <definedName name="solver_scl" localSheetId="3" hidden="1">2</definedName>
    <definedName name="solver_scl" localSheetId="5">2</definedName>
    <definedName name="solver_sho" localSheetId="0">2</definedName>
    <definedName name="solver_sho" localSheetId="2">2</definedName>
    <definedName name="solver_sho" localSheetId="3" hidden="1">2</definedName>
    <definedName name="solver_sho" localSheetId="5">2</definedName>
    <definedName name="solver_tim" localSheetId="0">100</definedName>
    <definedName name="solver_tim" localSheetId="2">100</definedName>
    <definedName name="solver_tim" localSheetId="3" hidden="1">100</definedName>
    <definedName name="solver_tim" localSheetId="5">100</definedName>
    <definedName name="solver_tol" localSheetId="0">0.05</definedName>
    <definedName name="solver_tol" localSheetId="2">0.05</definedName>
    <definedName name="solver_tol" localSheetId="3" hidden="1">0.05</definedName>
    <definedName name="solver_tol" localSheetId="5">0.05</definedName>
    <definedName name="solver_typ" localSheetId="0">2</definedName>
    <definedName name="solver_typ" localSheetId="2">2</definedName>
    <definedName name="solver_typ" localSheetId="3" hidden="1">2</definedName>
    <definedName name="solver_typ" localSheetId="5">2</definedName>
    <definedName name="solver_val" localSheetId="0">0</definedName>
    <definedName name="solver_val" localSheetId="2">0</definedName>
    <definedName name="solver_val" localSheetId="3" hidden="1">0</definedName>
    <definedName name="solver_val" localSheetId="5">0</definedName>
  </definedNames>
  <calcPr calcId="181029"/>
</workbook>
</file>

<file path=xl/calcChain.xml><?xml version="1.0" encoding="utf-8"?>
<calcChain xmlns="http://schemas.openxmlformats.org/spreadsheetml/2006/main">
  <c r="E134" i="1" l="1"/>
  <c r="F134" i="1" s="1"/>
  <c r="Q134" i="1"/>
  <c r="E124" i="3"/>
  <c r="F124" i="3" s="1"/>
  <c r="Q124" i="3"/>
  <c r="AF124" i="3"/>
  <c r="E134" i="7"/>
  <c r="F134" i="7" s="1"/>
  <c r="Q134" i="7"/>
  <c r="E137" i="1"/>
  <c r="F137" i="1" s="1"/>
  <c r="Q137" i="1"/>
  <c r="E139" i="1"/>
  <c r="F139" i="1" s="1"/>
  <c r="Q139" i="1"/>
  <c r="E140" i="1"/>
  <c r="F140" i="1" s="1"/>
  <c r="Q140" i="1"/>
  <c r="E126" i="3"/>
  <c r="F126" i="3" s="1"/>
  <c r="Q126" i="3"/>
  <c r="AF126" i="3"/>
  <c r="E127" i="3"/>
  <c r="F127" i="3"/>
  <c r="Z127" i="3" s="1"/>
  <c r="Q127" i="3"/>
  <c r="AF127" i="3"/>
  <c r="E128" i="3"/>
  <c r="F128" i="3" s="1"/>
  <c r="Q128" i="3"/>
  <c r="AF128" i="3"/>
  <c r="Q133" i="7"/>
  <c r="Q136" i="7"/>
  <c r="Q123" i="3"/>
  <c r="AF123" i="3"/>
  <c r="Q125" i="3"/>
  <c r="AF125" i="3"/>
  <c r="Q133" i="1"/>
  <c r="Q136" i="1"/>
  <c r="Q138" i="1"/>
  <c r="E130" i="7"/>
  <c r="F130" i="7" s="1"/>
  <c r="D9" i="7"/>
  <c r="C9" i="7"/>
  <c r="Q137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5" i="7"/>
  <c r="AB3" i="7"/>
  <c r="AB4" i="7"/>
  <c r="AB5" i="7"/>
  <c r="AZ6" i="7"/>
  <c r="AB7" i="7"/>
  <c r="AB9" i="7"/>
  <c r="AB10" i="7"/>
  <c r="AB8" i="7"/>
  <c r="AB17" i="7" s="1"/>
  <c r="AB6" i="7"/>
  <c r="AW3" i="7"/>
  <c r="AW4" i="7"/>
  <c r="AZ4" i="7"/>
  <c r="AW5" i="7"/>
  <c r="AZ5" i="7"/>
  <c r="AB13" i="7"/>
  <c r="T6" i="7"/>
  <c r="Y6" i="7" s="1"/>
  <c r="C7" i="7"/>
  <c r="E133" i="7" s="1"/>
  <c r="F133" i="7" s="1"/>
  <c r="AW7" i="7"/>
  <c r="AZ7" i="7"/>
  <c r="C8" i="7"/>
  <c r="E32" i="7" s="1"/>
  <c r="F32" i="7" s="1"/>
  <c r="AW8" i="7"/>
  <c r="AZ8" i="7"/>
  <c r="AW9" i="7"/>
  <c r="AZ9" i="7"/>
  <c r="AW10" i="7"/>
  <c r="AZ10" i="7"/>
  <c r="E21" i="7"/>
  <c r="F21" i="7" s="1"/>
  <c r="E23" i="7"/>
  <c r="F23" i="7" s="1"/>
  <c r="E26" i="7"/>
  <c r="F26" i="7" s="1"/>
  <c r="E27" i="7"/>
  <c r="F27" i="7" s="1"/>
  <c r="Z27" i="7" s="1"/>
  <c r="AE27" i="7" s="1"/>
  <c r="E28" i="7"/>
  <c r="F28" i="7" s="1"/>
  <c r="E31" i="7"/>
  <c r="F31" i="7" s="1"/>
  <c r="E38" i="7"/>
  <c r="F38" i="7" s="1"/>
  <c r="G38" i="7" s="1"/>
  <c r="E39" i="7"/>
  <c r="F39" i="7" s="1"/>
  <c r="E42" i="7"/>
  <c r="F42" i="7" s="1"/>
  <c r="E44" i="7"/>
  <c r="F44" i="7" s="1"/>
  <c r="E45" i="7"/>
  <c r="F45" i="7" s="1"/>
  <c r="E48" i="7"/>
  <c r="F48" i="7" s="1"/>
  <c r="E49" i="7"/>
  <c r="F49" i="7" s="1"/>
  <c r="E51" i="7"/>
  <c r="F51" i="7" s="1"/>
  <c r="E55" i="7"/>
  <c r="F55" i="7" s="1"/>
  <c r="E56" i="7"/>
  <c r="F56" i="7" s="1"/>
  <c r="E59" i="7"/>
  <c r="F59" i="7" s="1"/>
  <c r="AW11" i="7"/>
  <c r="AZ11" i="7"/>
  <c r="AW12" i="7"/>
  <c r="AZ12" i="7"/>
  <c r="AW13" i="7"/>
  <c r="AZ13" i="7"/>
  <c r="AW14" i="7"/>
  <c r="AZ14" i="7"/>
  <c r="AW15" i="7"/>
  <c r="AZ15" i="7"/>
  <c r="F16" i="7"/>
  <c r="AW16" i="7"/>
  <c r="AZ16" i="7"/>
  <c r="C17" i="7"/>
  <c r="AW17" i="7"/>
  <c r="AZ17" i="7"/>
  <c r="AW18" i="7"/>
  <c r="AZ18" i="7"/>
  <c r="AW19" i="7"/>
  <c r="AZ19" i="7"/>
  <c r="AW20" i="7"/>
  <c r="AZ20" i="7"/>
  <c r="AW21" i="7"/>
  <c r="AZ21" i="7"/>
  <c r="AW22" i="7"/>
  <c r="AZ22" i="7"/>
  <c r="AW23" i="7"/>
  <c r="AZ23" i="7"/>
  <c r="AW24" i="7"/>
  <c r="AZ24" i="7"/>
  <c r="AW25" i="7"/>
  <c r="AZ25" i="7"/>
  <c r="AW26" i="7"/>
  <c r="AZ26" i="7"/>
  <c r="AW27" i="7"/>
  <c r="AZ27" i="7"/>
  <c r="AW28" i="7"/>
  <c r="AZ28" i="7"/>
  <c r="AW29" i="7"/>
  <c r="AZ29" i="7"/>
  <c r="AW30" i="7"/>
  <c r="AZ30" i="7"/>
  <c r="AW31" i="7"/>
  <c r="AZ31" i="7"/>
  <c r="AW32" i="7"/>
  <c r="AZ32" i="7"/>
  <c r="AW33" i="7"/>
  <c r="AZ33" i="7"/>
  <c r="AW34" i="7"/>
  <c r="AZ34" i="7"/>
  <c r="AW35" i="7"/>
  <c r="AZ35" i="7"/>
  <c r="AW36" i="7"/>
  <c r="AZ36" i="7"/>
  <c r="AW37" i="7"/>
  <c r="AZ37" i="7"/>
  <c r="AW38" i="7"/>
  <c r="AZ38" i="7"/>
  <c r="AW39" i="7"/>
  <c r="AZ39" i="7"/>
  <c r="AW40" i="7"/>
  <c r="AZ40" i="7"/>
  <c r="AW41" i="7"/>
  <c r="AZ41" i="7"/>
  <c r="AW42" i="7"/>
  <c r="AZ42" i="7"/>
  <c r="AW43" i="7"/>
  <c r="AZ43" i="7"/>
  <c r="AW44" i="7"/>
  <c r="AZ44" i="7"/>
  <c r="AW45" i="7"/>
  <c r="AZ45" i="7"/>
  <c r="AW46" i="7"/>
  <c r="AZ46" i="7"/>
  <c r="AW47" i="7"/>
  <c r="AZ47" i="7"/>
  <c r="AW48" i="7"/>
  <c r="AZ48" i="7"/>
  <c r="AW49" i="7"/>
  <c r="AZ49" i="7"/>
  <c r="AW50" i="7"/>
  <c r="AZ50" i="7"/>
  <c r="AW51" i="7"/>
  <c r="AZ51" i="7"/>
  <c r="AW52" i="7"/>
  <c r="AZ52" i="7"/>
  <c r="AW53" i="7"/>
  <c r="AZ53" i="7"/>
  <c r="AW54" i="7"/>
  <c r="AZ54" i="7"/>
  <c r="AW55" i="7"/>
  <c r="AZ55" i="7"/>
  <c r="AW56" i="7"/>
  <c r="AZ56" i="7"/>
  <c r="AW57" i="7"/>
  <c r="AZ57" i="7"/>
  <c r="AW58" i="7"/>
  <c r="AZ58" i="7"/>
  <c r="AW59" i="7"/>
  <c r="AZ59" i="7"/>
  <c r="AW60" i="7"/>
  <c r="AZ60" i="7"/>
  <c r="AW61" i="7"/>
  <c r="AZ61" i="7"/>
  <c r="AW62" i="7"/>
  <c r="AZ62" i="7"/>
  <c r="AW63" i="7"/>
  <c r="AZ63" i="7"/>
  <c r="AW64" i="7"/>
  <c r="AZ64" i="7"/>
  <c r="AW65" i="7"/>
  <c r="AZ65" i="7"/>
  <c r="AW66" i="7"/>
  <c r="AZ66" i="7"/>
  <c r="AW67" i="7"/>
  <c r="AZ67" i="7"/>
  <c r="AW68" i="7"/>
  <c r="AZ68" i="7"/>
  <c r="AW69" i="7"/>
  <c r="AZ69" i="7"/>
  <c r="AW70" i="7"/>
  <c r="AZ70" i="7"/>
  <c r="AW71" i="7"/>
  <c r="AZ71" i="7"/>
  <c r="AW72" i="7"/>
  <c r="AZ72" i="7"/>
  <c r="AW73" i="7"/>
  <c r="AZ73" i="7"/>
  <c r="AW74" i="7"/>
  <c r="AZ74" i="7"/>
  <c r="AW75" i="7"/>
  <c r="AZ75" i="7"/>
  <c r="AW76" i="7"/>
  <c r="AZ76" i="7"/>
  <c r="AW77" i="7"/>
  <c r="AZ77" i="7"/>
  <c r="AW78" i="7"/>
  <c r="AZ78" i="7"/>
  <c r="AW79" i="7"/>
  <c r="AZ79" i="7"/>
  <c r="AW80" i="7"/>
  <c r="AZ80" i="7"/>
  <c r="AW81" i="7"/>
  <c r="AZ81" i="7"/>
  <c r="K82" i="7"/>
  <c r="AW82" i="7"/>
  <c r="AZ82" i="7"/>
  <c r="AW83" i="7"/>
  <c r="AZ83" i="7"/>
  <c r="AW84" i="7"/>
  <c r="AZ84" i="7"/>
  <c r="AW85" i="7"/>
  <c r="AZ85" i="7"/>
  <c r="AW86" i="7"/>
  <c r="AZ86" i="7"/>
  <c r="AW87" i="7"/>
  <c r="AZ87" i="7"/>
  <c r="AW88" i="7"/>
  <c r="AZ88" i="7"/>
  <c r="AW89" i="7"/>
  <c r="AZ89" i="7"/>
  <c r="AW90" i="7"/>
  <c r="AZ90" i="7"/>
  <c r="AW91" i="7"/>
  <c r="AZ91" i="7"/>
  <c r="AW92" i="7"/>
  <c r="AZ92" i="7"/>
  <c r="AW93" i="7"/>
  <c r="AZ93" i="7"/>
  <c r="AW94" i="7"/>
  <c r="AZ94" i="7"/>
  <c r="AW95" i="7"/>
  <c r="AZ95" i="7"/>
  <c r="AW96" i="7"/>
  <c r="AZ96" i="7"/>
  <c r="AW97" i="7"/>
  <c r="AZ97" i="7"/>
  <c r="AW98" i="7"/>
  <c r="AZ98" i="7"/>
  <c r="AW99" i="7"/>
  <c r="AZ99" i="7"/>
  <c r="AW100" i="7"/>
  <c r="AZ100" i="7"/>
  <c r="AW101" i="7"/>
  <c r="AZ101" i="7"/>
  <c r="AW102" i="7"/>
  <c r="AZ102" i="7"/>
  <c r="AW103" i="7"/>
  <c r="AZ103" i="7"/>
  <c r="AW104" i="7"/>
  <c r="AZ104" i="7"/>
  <c r="AW105" i="7"/>
  <c r="AZ105" i="7"/>
  <c r="AW106" i="7"/>
  <c r="AZ106" i="7"/>
  <c r="AW107" i="7"/>
  <c r="AZ107" i="7"/>
  <c r="AW108" i="7"/>
  <c r="AZ108" i="7"/>
  <c r="AW109" i="7"/>
  <c r="AZ109" i="7"/>
  <c r="AW110" i="7"/>
  <c r="AZ110" i="7"/>
  <c r="AW111" i="7"/>
  <c r="AZ111" i="7"/>
  <c r="Q135" i="1"/>
  <c r="AB11" i="1"/>
  <c r="C7" i="1"/>
  <c r="E133" i="1" s="1"/>
  <c r="F133" i="1" s="1"/>
  <c r="C8" i="1"/>
  <c r="AB3" i="1"/>
  <c r="AB4" i="1"/>
  <c r="AB5" i="1"/>
  <c r="AB6" i="1"/>
  <c r="AB7" i="1"/>
  <c r="AB9" i="1"/>
  <c r="AB8" i="1"/>
  <c r="AB10" i="1"/>
  <c r="AW3" i="1"/>
  <c r="AW4" i="1"/>
  <c r="AW5" i="1"/>
  <c r="AB13" i="1"/>
  <c r="T6" i="1"/>
  <c r="Y6" i="1" s="1"/>
  <c r="C9" i="1"/>
  <c r="D9" i="1"/>
  <c r="AW9" i="1"/>
  <c r="AZ9" i="1"/>
  <c r="AW10" i="1"/>
  <c r="AZ10" i="1"/>
  <c r="E60" i="1"/>
  <c r="F60" i="1" s="1"/>
  <c r="Z60" i="1" s="1"/>
  <c r="AE60" i="1" s="1"/>
  <c r="E65" i="1"/>
  <c r="F65" i="1"/>
  <c r="E68" i="1"/>
  <c r="F68" i="1" s="1"/>
  <c r="G68" i="1" s="1"/>
  <c r="E73" i="1"/>
  <c r="F73" i="1" s="1"/>
  <c r="E76" i="1"/>
  <c r="F76" i="1" s="1"/>
  <c r="Z76" i="1" s="1"/>
  <c r="E81" i="1"/>
  <c r="F81" i="1" s="1"/>
  <c r="E84" i="1"/>
  <c r="F84" i="1" s="1"/>
  <c r="E89" i="1"/>
  <c r="F89" i="1" s="1"/>
  <c r="E92" i="1"/>
  <c r="F92" i="1" s="1"/>
  <c r="Z92" i="1" s="1"/>
  <c r="AE92" i="1" s="1"/>
  <c r="E98" i="1"/>
  <c r="F98" i="1" s="1"/>
  <c r="E101" i="1"/>
  <c r="F101" i="1" s="1"/>
  <c r="E106" i="1"/>
  <c r="F106" i="1" s="1"/>
  <c r="E113" i="1"/>
  <c r="F113" i="1" s="1"/>
  <c r="G113" i="1" s="1"/>
  <c r="E123" i="1"/>
  <c r="F123" i="1" s="1"/>
  <c r="E126" i="1"/>
  <c r="F126" i="1" s="1"/>
  <c r="G126" i="1" s="1"/>
  <c r="E131" i="1"/>
  <c r="F131" i="1" s="1"/>
  <c r="E108" i="1"/>
  <c r="F108" i="1" s="1"/>
  <c r="E118" i="1"/>
  <c r="F118" i="1"/>
  <c r="G118" i="1" s="1"/>
  <c r="E21" i="1"/>
  <c r="F21" i="1" s="1"/>
  <c r="E22" i="1"/>
  <c r="F22" i="1"/>
  <c r="E25" i="1"/>
  <c r="F25" i="1" s="1"/>
  <c r="E26" i="1"/>
  <c r="F26" i="1" s="1"/>
  <c r="E29" i="1"/>
  <c r="F29" i="1"/>
  <c r="E30" i="1"/>
  <c r="F30" i="1" s="1"/>
  <c r="E33" i="1"/>
  <c r="F33" i="1" s="1"/>
  <c r="E34" i="1"/>
  <c r="F34" i="1" s="1"/>
  <c r="E37" i="1"/>
  <c r="F37" i="1"/>
  <c r="G37" i="1" s="1"/>
  <c r="E38" i="1"/>
  <c r="F38" i="1" s="1"/>
  <c r="E41" i="1"/>
  <c r="F41" i="1"/>
  <c r="E42" i="1"/>
  <c r="F42" i="1" s="1"/>
  <c r="E45" i="1"/>
  <c r="F45" i="1"/>
  <c r="E46" i="1"/>
  <c r="F46" i="1" s="1"/>
  <c r="E49" i="1"/>
  <c r="F49" i="1" s="1"/>
  <c r="G49" i="1" s="1"/>
  <c r="Z49" i="1"/>
  <c r="AE49" i="1" s="1"/>
  <c r="E50" i="1"/>
  <c r="F50" i="1"/>
  <c r="E53" i="1"/>
  <c r="F53" i="1" s="1"/>
  <c r="E54" i="1"/>
  <c r="F54" i="1"/>
  <c r="E57" i="1"/>
  <c r="F57" i="1" s="1"/>
  <c r="E58" i="1"/>
  <c r="F58" i="1"/>
  <c r="Z58" i="1" s="1"/>
  <c r="AE58" i="1" s="1"/>
  <c r="Z113" i="1"/>
  <c r="AE113" i="1" s="1"/>
  <c r="AW11" i="1"/>
  <c r="AZ11" i="1"/>
  <c r="AW12" i="1"/>
  <c r="AZ12" i="1"/>
  <c r="AW13" i="1"/>
  <c r="AZ13" i="1"/>
  <c r="AB14" i="1"/>
  <c r="AW14" i="1"/>
  <c r="AZ14" i="1"/>
  <c r="AW15" i="1"/>
  <c r="AZ15" i="1"/>
  <c r="F16" i="1"/>
  <c r="F17" i="1" s="1"/>
  <c r="AB16" i="1"/>
  <c r="AW16" i="1"/>
  <c r="AZ16" i="1"/>
  <c r="C17" i="1"/>
  <c r="AB17" i="1"/>
  <c r="AW17" i="1"/>
  <c r="AZ17" i="1"/>
  <c r="AW18" i="1"/>
  <c r="AZ18" i="1"/>
  <c r="AW19" i="1"/>
  <c r="AZ19" i="1"/>
  <c r="AW20" i="1"/>
  <c r="AZ20" i="1"/>
  <c r="Q21" i="1"/>
  <c r="AW21" i="1"/>
  <c r="AZ21" i="1"/>
  <c r="Q22" i="1"/>
  <c r="AW22" i="1"/>
  <c r="AZ22" i="1"/>
  <c r="Q23" i="1"/>
  <c r="AW23" i="1"/>
  <c r="AZ23" i="1"/>
  <c r="Q24" i="1"/>
  <c r="AW24" i="1"/>
  <c r="AZ24" i="1"/>
  <c r="Q25" i="1"/>
  <c r="AW25" i="1"/>
  <c r="AZ25" i="1"/>
  <c r="Q26" i="1"/>
  <c r="AW26" i="1"/>
  <c r="AZ26" i="1"/>
  <c r="Q27" i="1"/>
  <c r="AW27" i="1"/>
  <c r="AZ27" i="1"/>
  <c r="Q28" i="1"/>
  <c r="AW28" i="1"/>
  <c r="AZ28" i="1"/>
  <c r="Q29" i="1"/>
  <c r="AW29" i="1"/>
  <c r="AZ29" i="1"/>
  <c r="Q30" i="1"/>
  <c r="AW30" i="1"/>
  <c r="AZ30" i="1"/>
  <c r="Q31" i="1"/>
  <c r="AW31" i="1"/>
  <c r="AZ31" i="1"/>
  <c r="Q32" i="1"/>
  <c r="AW32" i="1"/>
  <c r="AZ32" i="1"/>
  <c r="Q33" i="1"/>
  <c r="AW33" i="1"/>
  <c r="AZ33" i="1"/>
  <c r="Q34" i="1"/>
  <c r="AW34" i="1"/>
  <c r="AZ34" i="1"/>
  <c r="Q35" i="1"/>
  <c r="AW35" i="1"/>
  <c r="AZ35" i="1"/>
  <c r="Q36" i="1"/>
  <c r="AW36" i="1"/>
  <c r="AZ36" i="1"/>
  <c r="Q37" i="1"/>
  <c r="AW37" i="1"/>
  <c r="AZ37" i="1"/>
  <c r="Q38" i="1"/>
  <c r="AW38" i="1"/>
  <c r="AZ38" i="1"/>
  <c r="Q39" i="1"/>
  <c r="AW39" i="1"/>
  <c r="AZ39" i="1"/>
  <c r="Q40" i="1"/>
  <c r="AW40" i="1"/>
  <c r="AZ40" i="1"/>
  <c r="Q41" i="1"/>
  <c r="AW41" i="1"/>
  <c r="AZ41" i="1"/>
  <c r="Q42" i="1"/>
  <c r="AW42" i="1"/>
  <c r="AZ42" i="1"/>
  <c r="Q43" i="1"/>
  <c r="AW43" i="1"/>
  <c r="AZ43" i="1"/>
  <c r="Q44" i="1"/>
  <c r="AW44" i="1"/>
  <c r="AZ44" i="1"/>
  <c r="Q45" i="1"/>
  <c r="AW45" i="1"/>
  <c r="AZ45" i="1"/>
  <c r="Q46" i="1"/>
  <c r="AW46" i="1"/>
  <c r="AZ46" i="1"/>
  <c r="Q47" i="1"/>
  <c r="AW47" i="1"/>
  <c r="AZ47" i="1"/>
  <c r="Q48" i="1"/>
  <c r="AW48" i="1"/>
  <c r="AZ48" i="1"/>
  <c r="Q49" i="1"/>
  <c r="AW49" i="1"/>
  <c r="AZ49" i="1"/>
  <c r="Q50" i="1"/>
  <c r="AW50" i="1"/>
  <c r="AZ50" i="1"/>
  <c r="Q51" i="1"/>
  <c r="AW51" i="1"/>
  <c r="AZ51" i="1"/>
  <c r="Q52" i="1"/>
  <c r="AW52" i="1"/>
  <c r="AZ52" i="1"/>
  <c r="Q53" i="1"/>
  <c r="AW53" i="1"/>
  <c r="AZ53" i="1"/>
  <c r="Q54" i="1"/>
  <c r="AW54" i="1"/>
  <c r="AZ54" i="1"/>
  <c r="Q55" i="1"/>
  <c r="AW55" i="1"/>
  <c r="AZ55" i="1"/>
  <c r="Q56" i="1"/>
  <c r="AW56" i="1"/>
  <c r="AZ56" i="1"/>
  <c r="Q57" i="1"/>
  <c r="AW57" i="1"/>
  <c r="AZ57" i="1"/>
  <c r="Q58" i="1"/>
  <c r="AW58" i="1"/>
  <c r="AZ58" i="1"/>
  <c r="Q59" i="1"/>
  <c r="AW59" i="1"/>
  <c r="AZ59" i="1"/>
  <c r="Q60" i="1"/>
  <c r="AW60" i="1"/>
  <c r="AZ60" i="1"/>
  <c r="Q61" i="1"/>
  <c r="AW61" i="1"/>
  <c r="AZ61" i="1"/>
  <c r="Q62" i="1"/>
  <c r="AW62" i="1"/>
  <c r="AZ62" i="1"/>
  <c r="Q63" i="1"/>
  <c r="AW63" i="1"/>
  <c r="AZ63" i="1"/>
  <c r="Q64" i="1"/>
  <c r="AW64" i="1"/>
  <c r="AZ64" i="1"/>
  <c r="Q65" i="1"/>
  <c r="AW65" i="1"/>
  <c r="AZ65" i="1"/>
  <c r="Q66" i="1"/>
  <c r="AW66" i="1"/>
  <c r="AZ66" i="1"/>
  <c r="Q67" i="1"/>
  <c r="AW67" i="1"/>
  <c r="AZ67" i="1"/>
  <c r="Q68" i="1"/>
  <c r="AW68" i="1"/>
  <c r="AZ68" i="1"/>
  <c r="Q69" i="1"/>
  <c r="AW69" i="1"/>
  <c r="AZ69" i="1"/>
  <c r="Q70" i="1"/>
  <c r="AW70" i="1"/>
  <c r="AZ70" i="1"/>
  <c r="Q71" i="1"/>
  <c r="AW71" i="1"/>
  <c r="AZ71" i="1"/>
  <c r="Q72" i="1"/>
  <c r="AW72" i="1"/>
  <c r="AZ72" i="1"/>
  <c r="Q73" i="1"/>
  <c r="AW73" i="1"/>
  <c r="AZ73" i="1"/>
  <c r="Q74" i="1"/>
  <c r="AW74" i="1"/>
  <c r="AZ74" i="1"/>
  <c r="Q75" i="1"/>
  <c r="AW75" i="1"/>
  <c r="AZ75" i="1"/>
  <c r="Q76" i="1"/>
  <c r="AW76" i="1"/>
  <c r="AZ76" i="1"/>
  <c r="Q77" i="1"/>
  <c r="AW77" i="1"/>
  <c r="AZ77" i="1"/>
  <c r="Q78" i="1"/>
  <c r="AW78" i="1"/>
  <c r="AZ78" i="1"/>
  <c r="Q79" i="1"/>
  <c r="AW79" i="1"/>
  <c r="AZ79" i="1"/>
  <c r="Q80" i="1"/>
  <c r="AW80" i="1"/>
  <c r="AZ80" i="1"/>
  <c r="Q81" i="1"/>
  <c r="AW81" i="1"/>
  <c r="AZ81" i="1"/>
  <c r="K82" i="1"/>
  <c r="Q82" i="1"/>
  <c r="AW82" i="1"/>
  <c r="AZ82" i="1"/>
  <c r="Q83" i="1"/>
  <c r="AW83" i="1"/>
  <c r="AZ83" i="1"/>
  <c r="Q84" i="1"/>
  <c r="AW84" i="1"/>
  <c r="AZ84" i="1"/>
  <c r="Q85" i="1"/>
  <c r="AW85" i="1"/>
  <c r="AZ85" i="1"/>
  <c r="Q86" i="1"/>
  <c r="AW86" i="1"/>
  <c r="AZ86" i="1"/>
  <c r="Q87" i="1"/>
  <c r="AW87" i="1"/>
  <c r="AZ87" i="1"/>
  <c r="Q88" i="1"/>
  <c r="AW88" i="1"/>
  <c r="AZ88" i="1"/>
  <c r="Q89" i="1"/>
  <c r="AW89" i="1"/>
  <c r="AZ89" i="1"/>
  <c r="Q90" i="1"/>
  <c r="AW90" i="1"/>
  <c r="AZ90" i="1"/>
  <c r="Q91" i="1"/>
  <c r="AW91" i="1"/>
  <c r="AZ91" i="1"/>
  <c r="Q92" i="1"/>
  <c r="AW92" i="1"/>
  <c r="AZ92" i="1"/>
  <c r="Q93" i="1"/>
  <c r="AW93" i="1"/>
  <c r="AZ93" i="1"/>
  <c r="Q94" i="1"/>
  <c r="AW94" i="1"/>
  <c r="AZ94" i="1"/>
  <c r="Q95" i="1"/>
  <c r="AW95" i="1"/>
  <c r="AZ95" i="1"/>
  <c r="Q97" i="1"/>
  <c r="AW96" i="1"/>
  <c r="AZ96" i="1"/>
  <c r="Q98" i="1"/>
  <c r="AW97" i="1"/>
  <c r="AZ97" i="1"/>
  <c r="Q99" i="1"/>
  <c r="AW98" i="1"/>
  <c r="AZ98" i="1"/>
  <c r="Q100" i="1"/>
  <c r="AW99" i="1"/>
  <c r="AZ99" i="1"/>
  <c r="Q101" i="1"/>
  <c r="AW100" i="1"/>
  <c r="AZ100" i="1"/>
  <c r="Q102" i="1"/>
  <c r="AW101" i="1"/>
  <c r="AZ101" i="1"/>
  <c r="Q103" i="1"/>
  <c r="AW102" i="1"/>
  <c r="AZ102" i="1"/>
  <c r="Q104" i="1"/>
  <c r="AW103" i="1"/>
  <c r="AZ103" i="1"/>
  <c r="Q105" i="1"/>
  <c r="AW104" i="1"/>
  <c r="AZ104" i="1"/>
  <c r="Q106" i="1"/>
  <c r="AW105" i="1"/>
  <c r="AZ105" i="1"/>
  <c r="Q109" i="1"/>
  <c r="AW106" i="1"/>
  <c r="AZ106" i="1"/>
  <c r="Q111" i="1"/>
  <c r="AW107" i="1"/>
  <c r="AZ107" i="1"/>
  <c r="Q113" i="1"/>
  <c r="AW108" i="1"/>
  <c r="AZ108" i="1"/>
  <c r="Q115" i="1"/>
  <c r="AW109" i="1"/>
  <c r="AZ109" i="1"/>
  <c r="Q117" i="1"/>
  <c r="AW110" i="1"/>
  <c r="AZ110" i="1"/>
  <c r="Q119" i="1"/>
  <c r="AW111" i="1"/>
  <c r="AZ111" i="1"/>
  <c r="Q121" i="1"/>
  <c r="Q123" i="1"/>
  <c r="Q124" i="1"/>
  <c r="Q125" i="1"/>
  <c r="Q126" i="1"/>
  <c r="Q127" i="1"/>
  <c r="Q128" i="1"/>
  <c r="Q129" i="1"/>
  <c r="Q130" i="1"/>
  <c r="Q131" i="1"/>
  <c r="Q132" i="1"/>
  <c r="Q107" i="1"/>
  <c r="Q108" i="1"/>
  <c r="Q110" i="1"/>
  <c r="Q112" i="1"/>
  <c r="Q114" i="1"/>
  <c r="Q116" i="1"/>
  <c r="Q118" i="1"/>
  <c r="Q120" i="1"/>
  <c r="Q122" i="1"/>
  <c r="Q96" i="1"/>
  <c r="C7" i="3"/>
  <c r="E123" i="3" s="1"/>
  <c r="F123" i="3" s="1"/>
  <c r="C8" i="3"/>
  <c r="AD2" i="3" s="1"/>
  <c r="AB3" i="3"/>
  <c r="AB4" i="3"/>
  <c r="AB5" i="3"/>
  <c r="AB6" i="3"/>
  <c r="AB7" i="3"/>
  <c r="AB11" i="3" s="1"/>
  <c r="AB9" i="3"/>
  <c r="AB8" i="3"/>
  <c r="AB10" i="3"/>
  <c r="C9" i="3"/>
  <c r="D9" i="3"/>
  <c r="E60" i="3"/>
  <c r="F60" i="3" s="1"/>
  <c r="E62" i="3"/>
  <c r="F62" i="3" s="1"/>
  <c r="Z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F68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Z75" i="3" s="1"/>
  <c r="E76" i="3"/>
  <c r="F76" i="3" s="1"/>
  <c r="E77" i="3"/>
  <c r="F77" i="3" s="1"/>
  <c r="E78" i="3"/>
  <c r="F78" i="3" s="1"/>
  <c r="E79" i="3"/>
  <c r="F79" i="3" s="1"/>
  <c r="Z79" i="3" s="1"/>
  <c r="E80" i="3"/>
  <c r="F80" i="3" s="1"/>
  <c r="E81" i="3"/>
  <c r="F81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/>
  <c r="G90" i="3" s="1"/>
  <c r="E91" i="3"/>
  <c r="F91" i="3" s="1"/>
  <c r="Z91" i="3" s="1"/>
  <c r="E92" i="3"/>
  <c r="F92" i="3" s="1"/>
  <c r="E93" i="3"/>
  <c r="F93" i="3" s="1"/>
  <c r="E94" i="3"/>
  <c r="F94" i="3" s="1"/>
  <c r="E95" i="3"/>
  <c r="F95" i="3" s="1"/>
  <c r="E96" i="3"/>
  <c r="F96" i="3"/>
  <c r="G96" i="3" s="1"/>
  <c r="E97" i="3"/>
  <c r="F97" i="3" s="1"/>
  <c r="E98" i="3"/>
  <c r="F98" i="3" s="1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/>
  <c r="E105" i="3"/>
  <c r="F105" i="3" s="1"/>
  <c r="E106" i="3"/>
  <c r="F106" i="3" s="1"/>
  <c r="E107" i="3"/>
  <c r="F107" i="3" s="1"/>
  <c r="Z107" i="3" s="1"/>
  <c r="E108" i="3"/>
  <c r="F108" i="3" s="1"/>
  <c r="E109" i="3"/>
  <c r="F109" i="3" s="1"/>
  <c r="E110" i="3"/>
  <c r="F110" i="3" s="1"/>
  <c r="E111" i="3"/>
  <c r="F111" i="3" s="1"/>
  <c r="Z111" i="3" s="1"/>
  <c r="E112" i="3"/>
  <c r="F112" i="3"/>
  <c r="G112" i="3" s="1"/>
  <c r="E113" i="3"/>
  <c r="F113" i="3" s="1"/>
  <c r="E114" i="3"/>
  <c r="F114" i="3" s="1"/>
  <c r="E115" i="3"/>
  <c r="F115" i="3" s="1"/>
  <c r="E116" i="3"/>
  <c r="F116" i="3"/>
  <c r="G116" i="3" s="1"/>
  <c r="E117" i="3"/>
  <c r="F117" i="3" s="1"/>
  <c r="E118" i="3"/>
  <c r="F118" i="3" s="1"/>
  <c r="E119" i="3"/>
  <c r="F119" i="3" s="1"/>
  <c r="Z119" i="3" s="1"/>
  <c r="E120" i="3"/>
  <c r="F120" i="3" s="1"/>
  <c r="E121" i="3"/>
  <c r="F121" i="3" s="1"/>
  <c r="E122" i="3"/>
  <c r="F122" i="3"/>
  <c r="G122" i="3" s="1"/>
  <c r="E21" i="3"/>
  <c r="F21" i="3" s="1"/>
  <c r="E22" i="3"/>
  <c r="F22" i="3" s="1"/>
  <c r="G22" i="3" s="1"/>
  <c r="E23" i="3"/>
  <c r="F23" i="3" s="1"/>
  <c r="E24" i="3"/>
  <c r="F24" i="3" s="1"/>
  <c r="E25" i="3"/>
  <c r="F25" i="3" s="1"/>
  <c r="G25" i="3" s="1"/>
  <c r="E26" i="3"/>
  <c r="F26" i="3"/>
  <c r="Z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/>
  <c r="Z32" i="3" s="1"/>
  <c r="E33" i="3"/>
  <c r="F33" i="3"/>
  <c r="E34" i="3"/>
  <c r="F34" i="3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Z40" i="3" s="1"/>
  <c r="E41" i="3"/>
  <c r="F41" i="3" s="1"/>
  <c r="E42" i="3"/>
  <c r="F42" i="3" s="1"/>
  <c r="G42" i="3" s="1"/>
  <c r="E43" i="3"/>
  <c r="F43" i="3"/>
  <c r="E44" i="3"/>
  <c r="F44" i="3" s="1"/>
  <c r="E45" i="3"/>
  <c r="F45" i="3" s="1"/>
  <c r="E46" i="3"/>
  <c r="F46" i="3"/>
  <c r="E47" i="3"/>
  <c r="F47" i="3" s="1"/>
  <c r="E48" i="3"/>
  <c r="F48" i="3" s="1"/>
  <c r="E49" i="3"/>
  <c r="F49" i="3" s="1"/>
  <c r="G49" i="3" s="1"/>
  <c r="E50" i="3"/>
  <c r="F50" i="3" s="1"/>
  <c r="E51" i="3"/>
  <c r="F51" i="3" s="1"/>
  <c r="E52" i="3"/>
  <c r="F52" i="3" s="1"/>
  <c r="G52" i="3" s="1"/>
  <c r="E53" i="3"/>
  <c r="F53" i="3"/>
  <c r="Z53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Z87" i="3"/>
  <c r="Z90" i="3"/>
  <c r="Z95" i="3"/>
  <c r="Z96" i="3"/>
  <c r="Z103" i="3"/>
  <c r="Z112" i="3"/>
  <c r="Z122" i="3"/>
  <c r="AB13" i="3"/>
  <c r="AY13" i="3"/>
  <c r="AB14" i="3"/>
  <c r="F16" i="3"/>
  <c r="F17" i="3" s="1"/>
  <c r="C17" i="3"/>
  <c r="AB17" i="3"/>
  <c r="AY17" i="3"/>
  <c r="Q21" i="3"/>
  <c r="AF21" i="3"/>
  <c r="Q22" i="3"/>
  <c r="AF22" i="3"/>
  <c r="Q23" i="3"/>
  <c r="AF23" i="3"/>
  <c r="Q24" i="3"/>
  <c r="AF24" i="3"/>
  <c r="AY24" i="3"/>
  <c r="Q25" i="3"/>
  <c r="AF25" i="3"/>
  <c r="Q26" i="3"/>
  <c r="AF26" i="3"/>
  <c r="Q27" i="3"/>
  <c r="AF27" i="3"/>
  <c r="AY27" i="3"/>
  <c r="Q28" i="3"/>
  <c r="AF28" i="3"/>
  <c r="Q29" i="3"/>
  <c r="AF29" i="3"/>
  <c r="Q30" i="3"/>
  <c r="AF30" i="3"/>
  <c r="Q31" i="3"/>
  <c r="AF31" i="3"/>
  <c r="Q32" i="3"/>
  <c r="AF32" i="3"/>
  <c r="Q33" i="3"/>
  <c r="AF33" i="3"/>
  <c r="Q34" i="3"/>
  <c r="AF34" i="3"/>
  <c r="AY34" i="3"/>
  <c r="Q35" i="3"/>
  <c r="AF35" i="3"/>
  <c r="Q36" i="3"/>
  <c r="AF36" i="3"/>
  <c r="Q37" i="3"/>
  <c r="AF37" i="3"/>
  <c r="AY37" i="3"/>
  <c r="Q38" i="3"/>
  <c r="AF38" i="3"/>
  <c r="Q39" i="3"/>
  <c r="AF39" i="3"/>
  <c r="Q40" i="3"/>
  <c r="AF40" i="3"/>
  <c r="Q41" i="3"/>
  <c r="AF41" i="3"/>
  <c r="Q42" i="3"/>
  <c r="AF42" i="3"/>
  <c r="Q43" i="3"/>
  <c r="AF43" i="3"/>
  <c r="Q44" i="3"/>
  <c r="AF44" i="3"/>
  <c r="AY44" i="3"/>
  <c r="Q45" i="3"/>
  <c r="AF45" i="3"/>
  <c r="Q46" i="3"/>
  <c r="AF46" i="3"/>
  <c r="Q47" i="3"/>
  <c r="AF47" i="3"/>
  <c r="AY47" i="3"/>
  <c r="Q48" i="3"/>
  <c r="AF48" i="3"/>
  <c r="Q49" i="3"/>
  <c r="AF49" i="3"/>
  <c r="Q50" i="3"/>
  <c r="AF50" i="3"/>
  <c r="Q51" i="3"/>
  <c r="AF51" i="3"/>
  <c r="Q52" i="3"/>
  <c r="AF52" i="3"/>
  <c r="AY52" i="3"/>
  <c r="Q53" i="3"/>
  <c r="AF53" i="3"/>
  <c r="Q54" i="3"/>
  <c r="AF54" i="3"/>
  <c r="AY54" i="3"/>
  <c r="Q55" i="3"/>
  <c r="AF55" i="3"/>
  <c r="Q56" i="3"/>
  <c r="AF56" i="3"/>
  <c r="AY56" i="3"/>
  <c r="Q57" i="3"/>
  <c r="AF57" i="3"/>
  <c r="Q58" i="3"/>
  <c r="AF58" i="3"/>
  <c r="Q59" i="3"/>
  <c r="AF59" i="3"/>
  <c r="Q60" i="3"/>
  <c r="AF60" i="3"/>
  <c r="Q61" i="3"/>
  <c r="AF61" i="3"/>
  <c r="AY61" i="3"/>
  <c r="Q62" i="3"/>
  <c r="AF62" i="3"/>
  <c r="Q63" i="3"/>
  <c r="AF63" i="3"/>
  <c r="Q64" i="3"/>
  <c r="AF64" i="3"/>
  <c r="Q65" i="3"/>
  <c r="AF65" i="3"/>
  <c r="Q66" i="3"/>
  <c r="AF66" i="3"/>
  <c r="Q67" i="3"/>
  <c r="AF67" i="3"/>
  <c r="Q68" i="3"/>
  <c r="AF68" i="3"/>
  <c r="Q69" i="3"/>
  <c r="AF69" i="3"/>
  <c r="Q70" i="3"/>
  <c r="AF70" i="3"/>
  <c r="Q71" i="3"/>
  <c r="AF71" i="3"/>
  <c r="Q72" i="3"/>
  <c r="AF72" i="3"/>
  <c r="Q73" i="3"/>
  <c r="AF73" i="3"/>
  <c r="Q74" i="3"/>
  <c r="AF74" i="3"/>
  <c r="Q75" i="3"/>
  <c r="AF75" i="3"/>
  <c r="Q76" i="3"/>
  <c r="AF76" i="3"/>
  <c r="Q77" i="3"/>
  <c r="AF77" i="3"/>
  <c r="Q78" i="3"/>
  <c r="AF78" i="3"/>
  <c r="Q79" i="3"/>
  <c r="AF79" i="3"/>
  <c r="Q80" i="3"/>
  <c r="AF80" i="3"/>
  <c r="Q81" i="3"/>
  <c r="AF81" i="3"/>
  <c r="K82" i="3"/>
  <c r="Q82" i="3"/>
  <c r="AF82" i="3"/>
  <c r="Q83" i="3"/>
  <c r="AF83" i="3"/>
  <c r="Q84" i="3"/>
  <c r="AF84" i="3"/>
  <c r="Q85" i="3"/>
  <c r="AF85" i="3"/>
  <c r="Q86" i="3"/>
  <c r="AF86" i="3"/>
  <c r="Q87" i="3"/>
  <c r="AF87" i="3"/>
  <c r="Q88" i="3"/>
  <c r="AF88" i="3"/>
  <c r="Q89" i="3"/>
  <c r="AF89" i="3"/>
  <c r="Q90" i="3"/>
  <c r="AF90" i="3"/>
  <c r="Q91" i="3"/>
  <c r="AF91" i="3"/>
  <c r="Q92" i="3"/>
  <c r="AF92" i="3"/>
  <c r="Q93" i="3"/>
  <c r="AF93" i="3"/>
  <c r="Q94" i="3"/>
  <c r="AF94" i="3"/>
  <c r="Q95" i="3"/>
  <c r="AF95" i="3"/>
  <c r="Q96" i="3"/>
  <c r="AF96" i="3"/>
  <c r="Q97" i="3"/>
  <c r="AF97" i="3"/>
  <c r="Q98" i="3"/>
  <c r="AF98" i="3"/>
  <c r="Q99" i="3"/>
  <c r="AF99" i="3"/>
  <c r="Q100" i="3"/>
  <c r="AF100" i="3"/>
  <c r="Q101" i="3"/>
  <c r="AF101" i="3"/>
  <c r="Q102" i="3"/>
  <c r="AF102" i="3"/>
  <c r="Q103" i="3"/>
  <c r="AF103" i="3"/>
  <c r="Q104" i="3"/>
  <c r="AF104" i="3"/>
  <c r="Q105" i="3"/>
  <c r="AF105" i="3"/>
  <c r="Q106" i="3"/>
  <c r="AF106" i="3"/>
  <c r="Q107" i="3"/>
  <c r="AF107" i="3"/>
  <c r="Q108" i="3"/>
  <c r="AF108" i="3"/>
  <c r="Q109" i="3"/>
  <c r="AF109" i="3"/>
  <c r="Q110" i="3"/>
  <c r="AF110" i="3"/>
  <c r="Q111" i="3"/>
  <c r="AF111" i="3"/>
  <c r="Q112" i="3"/>
  <c r="AF112" i="3"/>
  <c r="Q113" i="3"/>
  <c r="AF113" i="3"/>
  <c r="Q114" i="3"/>
  <c r="AF114" i="3"/>
  <c r="Q115" i="3"/>
  <c r="AF115" i="3"/>
  <c r="Q116" i="3"/>
  <c r="AF116" i="3"/>
  <c r="Q117" i="3"/>
  <c r="AF117" i="3"/>
  <c r="Q118" i="3"/>
  <c r="AF118" i="3"/>
  <c r="Q119" i="3"/>
  <c r="AF119" i="3"/>
  <c r="Q120" i="3"/>
  <c r="AF120" i="3"/>
  <c r="Q121" i="3"/>
  <c r="AF121" i="3"/>
  <c r="Q122" i="3"/>
  <c r="AF122" i="3"/>
  <c r="C7" i="4"/>
  <c r="E64" i="4"/>
  <c r="F64" i="4"/>
  <c r="C8" i="4"/>
  <c r="C9" i="4"/>
  <c r="D9" i="4"/>
  <c r="E61" i="4"/>
  <c r="F61" i="4"/>
  <c r="E66" i="4"/>
  <c r="F66" i="4"/>
  <c r="G66" i="4"/>
  <c r="K66" i="4"/>
  <c r="E72" i="4"/>
  <c r="F72" i="4"/>
  <c r="E74" i="4"/>
  <c r="F74" i="4"/>
  <c r="G74" i="4"/>
  <c r="K74" i="4"/>
  <c r="C21" i="4"/>
  <c r="C17" i="4"/>
  <c r="E23" i="4"/>
  <c r="F23" i="4"/>
  <c r="G23" i="4"/>
  <c r="H23" i="4"/>
  <c r="E24" i="4"/>
  <c r="F24" i="4"/>
  <c r="E27" i="4"/>
  <c r="F27" i="4"/>
  <c r="E28" i="4"/>
  <c r="F28" i="4"/>
  <c r="E31" i="4"/>
  <c r="F31" i="4"/>
  <c r="G31" i="4"/>
  <c r="H31" i="4"/>
  <c r="E32" i="4"/>
  <c r="F32" i="4"/>
  <c r="E35" i="4"/>
  <c r="F35" i="4"/>
  <c r="E36" i="4"/>
  <c r="F36" i="4"/>
  <c r="E40" i="4"/>
  <c r="F40" i="4"/>
  <c r="E44" i="4"/>
  <c r="F44" i="4"/>
  <c r="E47" i="4"/>
  <c r="F47" i="4"/>
  <c r="E51" i="4"/>
  <c r="F51" i="4"/>
  <c r="E55" i="4"/>
  <c r="F55" i="4"/>
  <c r="E56" i="4"/>
  <c r="F56" i="4"/>
  <c r="G56" i="4"/>
  <c r="K56" i="4"/>
  <c r="E59" i="4"/>
  <c r="F59" i="4"/>
  <c r="F16" i="4"/>
  <c r="F17" i="4" s="1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G36" i="4"/>
  <c r="H36" i="4"/>
  <c r="Q36" i="4"/>
  <c r="Q37" i="4"/>
  <c r="Q38" i="4"/>
  <c r="Q39" i="4"/>
  <c r="Q40" i="4"/>
  <c r="Q41" i="4"/>
  <c r="Q42" i="4"/>
  <c r="Q43" i="4"/>
  <c r="G44" i="4"/>
  <c r="H44" i="4"/>
  <c r="Q44" i="4"/>
  <c r="Q45" i="4"/>
  <c r="Q46" i="4"/>
  <c r="Q47" i="4"/>
  <c r="Q48" i="4"/>
  <c r="Q49" i="4"/>
  <c r="Q50" i="4"/>
  <c r="Q51" i="4"/>
  <c r="J52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G15" i="5"/>
  <c r="D54" i="6"/>
  <c r="AH2" i="2"/>
  <c r="AJ2" i="2"/>
  <c r="AH3" i="2"/>
  <c r="AH4" i="2"/>
  <c r="V3" i="2"/>
  <c r="V5" i="2"/>
  <c r="AH5" i="2"/>
  <c r="W3" i="2"/>
  <c r="W5" i="2"/>
  <c r="AH6" i="2"/>
  <c r="AH7" i="2"/>
  <c r="AH11" i="2"/>
  <c r="AH9" i="2"/>
  <c r="AH8" i="2"/>
  <c r="AH18" i="2"/>
  <c r="AH10" i="2"/>
  <c r="AH12" i="2"/>
  <c r="BG8" i="2" s="1"/>
  <c r="BE8" i="2" s="1"/>
  <c r="Y3" i="2"/>
  <c r="Y5" i="2"/>
  <c r="Z3" i="2"/>
  <c r="Z5" i="2"/>
  <c r="AA3" i="2"/>
  <c r="AH13" i="2"/>
  <c r="AC3" i="2"/>
  <c r="AC5" i="2"/>
  <c r="BC3" i="2"/>
  <c r="BF3" i="2"/>
  <c r="BF4" i="2"/>
  <c r="AA5" i="2"/>
  <c r="C9" i="2"/>
  <c r="D9" i="2"/>
  <c r="E60" i="2"/>
  <c r="F60" i="2"/>
  <c r="AF60" i="2"/>
  <c r="G60" i="2"/>
  <c r="E61" i="2"/>
  <c r="F61" i="2"/>
  <c r="E62" i="2"/>
  <c r="F62" i="2"/>
  <c r="G62" i="2"/>
  <c r="E63" i="2"/>
  <c r="F63" i="2"/>
  <c r="E64" i="2"/>
  <c r="F64" i="2"/>
  <c r="G64" i="2"/>
  <c r="E65" i="2"/>
  <c r="F65" i="2"/>
  <c r="G65" i="2"/>
  <c r="E66" i="2"/>
  <c r="F66" i="2"/>
  <c r="E67" i="2"/>
  <c r="F67" i="2"/>
  <c r="E68" i="2"/>
  <c r="F68" i="2"/>
  <c r="AF68" i="2"/>
  <c r="G68" i="2"/>
  <c r="E69" i="2"/>
  <c r="F69" i="2"/>
  <c r="E70" i="2"/>
  <c r="F70" i="2"/>
  <c r="E71" i="2"/>
  <c r="F71" i="2"/>
  <c r="E72" i="2"/>
  <c r="F72" i="2"/>
  <c r="G72" i="2"/>
  <c r="E73" i="2"/>
  <c r="F73" i="2"/>
  <c r="G73" i="2"/>
  <c r="E74" i="2"/>
  <c r="F74" i="2"/>
  <c r="E75" i="2"/>
  <c r="F75" i="2"/>
  <c r="E76" i="2"/>
  <c r="F76" i="2"/>
  <c r="AF76" i="2"/>
  <c r="G76" i="2"/>
  <c r="E77" i="2"/>
  <c r="F77" i="2"/>
  <c r="E78" i="2"/>
  <c r="F78" i="2"/>
  <c r="E79" i="2"/>
  <c r="F79" i="2"/>
  <c r="E80" i="2"/>
  <c r="F80" i="2"/>
  <c r="E81" i="2"/>
  <c r="F81" i="2"/>
  <c r="G81" i="2"/>
  <c r="E82" i="2"/>
  <c r="F82" i="2"/>
  <c r="E83" i="2"/>
  <c r="F83" i="2"/>
  <c r="E84" i="2"/>
  <c r="F84" i="2"/>
  <c r="AF84" i="2"/>
  <c r="E85" i="2"/>
  <c r="F85" i="2"/>
  <c r="E86" i="2"/>
  <c r="F86" i="2"/>
  <c r="E87" i="2"/>
  <c r="F87" i="2"/>
  <c r="AF87" i="2"/>
  <c r="E88" i="2"/>
  <c r="F88" i="2"/>
  <c r="E89" i="2"/>
  <c r="F89" i="2"/>
  <c r="G89" i="2"/>
  <c r="E90" i="2"/>
  <c r="F90" i="2"/>
  <c r="E91" i="2"/>
  <c r="F91" i="2"/>
  <c r="E92" i="2"/>
  <c r="F92" i="2"/>
  <c r="AF92" i="2"/>
  <c r="G92" i="2"/>
  <c r="E93" i="2"/>
  <c r="F93" i="2"/>
  <c r="E94" i="2"/>
  <c r="F94" i="2"/>
  <c r="E95" i="2"/>
  <c r="F95" i="2"/>
  <c r="E96" i="2"/>
  <c r="F96" i="2"/>
  <c r="G96" i="2"/>
  <c r="E97" i="2"/>
  <c r="F97" i="2"/>
  <c r="G97" i="2"/>
  <c r="E98" i="2"/>
  <c r="F98" i="2"/>
  <c r="E99" i="2"/>
  <c r="F99" i="2"/>
  <c r="G99" i="2"/>
  <c r="E100" i="2"/>
  <c r="F100" i="2"/>
  <c r="G100" i="2"/>
  <c r="E101" i="2"/>
  <c r="F101" i="2"/>
  <c r="G101" i="2"/>
  <c r="E102" i="2"/>
  <c r="F102" i="2"/>
  <c r="G102" i="2"/>
  <c r="E103" i="2"/>
  <c r="F103" i="2"/>
  <c r="E104" i="2"/>
  <c r="F104" i="2"/>
  <c r="G104" i="2"/>
  <c r="E105" i="2"/>
  <c r="F105" i="2"/>
  <c r="G105" i="2"/>
  <c r="E106" i="2"/>
  <c r="F106" i="2"/>
  <c r="E107" i="2"/>
  <c r="F107" i="2"/>
  <c r="G107" i="2"/>
  <c r="E108" i="2"/>
  <c r="F108" i="2"/>
  <c r="G108" i="2"/>
  <c r="E109" i="2"/>
  <c r="F109" i="2"/>
  <c r="G109" i="2"/>
  <c r="E110" i="2"/>
  <c r="F110" i="2"/>
  <c r="G110" i="2"/>
  <c r="E111" i="2"/>
  <c r="F111" i="2"/>
  <c r="E112" i="2"/>
  <c r="F112" i="2"/>
  <c r="G112" i="2"/>
  <c r="E113" i="2"/>
  <c r="F113" i="2"/>
  <c r="G113" i="2"/>
  <c r="E114" i="2"/>
  <c r="F114" i="2"/>
  <c r="E115" i="2"/>
  <c r="F115" i="2"/>
  <c r="E116" i="2"/>
  <c r="F116" i="2"/>
  <c r="G116" i="2"/>
  <c r="E117" i="2"/>
  <c r="F117" i="2"/>
  <c r="G117" i="2"/>
  <c r="E118" i="2"/>
  <c r="F118" i="2"/>
  <c r="G118" i="2"/>
  <c r="E119" i="2"/>
  <c r="F119" i="2"/>
  <c r="AF119" i="2"/>
  <c r="E120" i="2"/>
  <c r="F120" i="2"/>
  <c r="G120" i="2"/>
  <c r="E121" i="2"/>
  <c r="F121" i="2"/>
  <c r="G121" i="2"/>
  <c r="E122" i="2"/>
  <c r="F122" i="2"/>
  <c r="G122" i="2"/>
  <c r="E37" i="2"/>
  <c r="F37" i="2"/>
  <c r="G37" i="2"/>
  <c r="AF37" i="2"/>
  <c r="E38" i="2"/>
  <c r="F38" i="2"/>
  <c r="AF38" i="2"/>
  <c r="G38" i="2"/>
  <c r="E41" i="2"/>
  <c r="F41" i="2"/>
  <c r="E42" i="2"/>
  <c r="F42" i="2"/>
  <c r="G42" i="2"/>
  <c r="AF42" i="2"/>
  <c r="E43" i="2"/>
  <c r="F43" i="2"/>
  <c r="E44" i="2"/>
  <c r="F44" i="2"/>
  <c r="E45" i="2"/>
  <c r="F45" i="2"/>
  <c r="G45" i="2"/>
  <c r="AF45" i="2"/>
  <c r="E46" i="2"/>
  <c r="F46" i="2"/>
  <c r="E47" i="2"/>
  <c r="F47" i="2"/>
  <c r="G47" i="2"/>
  <c r="E48" i="2"/>
  <c r="F48" i="2"/>
  <c r="AF48" i="2"/>
  <c r="E49" i="2"/>
  <c r="F49" i="2"/>
  <c r="E50" i="2"/>
  <c r="F50" i="2"/>
  <c r="G50" i="2"/>
  <c r="AF50" i="2"/>
  <c r="E51" i="2"/>
  <c r="F51" i="2"/>
  <c r="E52" i="2"/>
  <c r="F52" i="2"/>
  <c r="E53" i="2"/>
  <c r="F53" i="2"/>
  <c r="G53" i="2"/>
  <c r="AF53" i="2"/>
  <c r="E54" i="2"/>
  <c r="F54" i="2"/>
  <c r="E55" i="2"/>
  <c r="F55" i="2"/>
  <c r="G55" i="2"/>
  <c r="AF55" i="2"/>
  <c r="E56" i="2"/>
  <c r="F56" i="2"/>
  <c r="E57" i="2"/>
  <c r="F57" i="2"/>
  <c r="E58" i="2"/>
  <c r="F58" i="2"/>
  <c r="G58" i="2"/>
  <c r="AF58" i="2"/>
  <c r="E59" i="2"/>
  <c r="F59" i="2"/>
  <c r="AF62" i="2"/>
  <c r="AF64" i="2"/>
  <c r="AF65" i="2"/>
  <c r="AF72" i="2"/>
  <c r="AF73" i="2"/>
  <c r="AF81" i="2"/>
  <c r="AF89" i="2"/>
  <c r="AF96" i="2"/>
  <c r="AF97" i="2"/>
  <c r="AF99" i="2"/>
  <c r="AF100" i="2"/>
  <c r="AF101" i="2"/>
  <c r="AF102" i="2"/>
  <c r="AF104" i="2"/>
  <c r="AF105" i="2"/>
  <c r="AF107" i="2"/>
  <c r="AF108" i="2"/>
  <c r="AF109" i="2"/>
  <c r="AF110" i="2"/>
  <c r="AF112" i="2"/>
  <c r="AF113" i="2"/>
  <c r="AF116" i="2"/>
  <c r="AF117" i="2"/>
  <c r="AF118" i="2"/>
  <c r="AF120" i="2"/>
  <c r="AF121" i="2"/>
  <c r="AF122" i="2"/>
  <c r="BC11" i="2"/>
  <c r="BF11" i="2"/>
  <c r="BC12" i="2"/>
  <c r="BF12" i="2"/>
  <c r="BC13" i="2"/>
  <c r="BF13" i="2"/>
  <c r="BC14" i="2"/>
  <c r="BF14" i="2"/>
  <c r="E21" i="2"/>
  <c r="F21" i="2"/>
  <c r="E22" i="2"/>
  <c r="F22" i="2"/>
  <c r="AF22" i="2"/>
  <c r="E23" i="2"/>
  <c r="F23" i="2"/>
  <c r="E24" i="2"/>
  <c r="F24" i="2"/>
  <c r="R24" i="2"/>
  <c r="E25" i="2"/>
  <c r="F25" i="2"/>
  <c r="E26" i="2"/>
  <c r="F26" i="2"/>
  <c r="R26" i="2"/>
  <c r="E27" i="2"/>
  <c r="F27" i="2"/>
  <c r="AF27" i="2"/>
  <c r="E28" i="2"/>
  <c r="F28" i="2"/>
  <c r="E29" i="2"/>
  <c r="F29" i="2"/>
  <c r="E30" i="2"/>
  <c r="F30" i="2"/>
  <c r="E31" i="2"/>
  <c r="F31" i="2"/>
  <c r="E32" i="2"/>
  <c r="F32" i="2"/>
  <c r="R32" i="2"/>
  <c r="E33" i="2"/>
  <c r="F33" i="2"/>
  <c r="E34" i="2"/>
  <c r="F34" i="2"/>
  <c r="E35" i="2"/>
  <c r="F35" i="2"/>
  <c r="E36" i="2"/>
  <c r="F36" i="2"/>
  <c r="E39" i="2"/>
  <c r="F39" i="2"/>
  <c r="E40" i="2"/>
  <c r="F40" i="2"/>
  <c r="BC15" i="2"/>
  <c r="BF15" i="2"/>
  <c r="F16" i="2"/>
  <c r="T16" i="2"/>
  <c r="AB16" i="2"/>
  <c r="AB17" i="2"/>
  <c r="C17" i="2"/>
  <c r="Z16" i="2"/>
  <c r="V16" i="2"/>
  <c r="V17" i="2"/>
  <c r="X16" i="2"/>
  <c r="X17" i="2"/>
  <c r="AA16" i="2"/>
  <c r="AA17" i="2"/>
  <c r="AD16" i="2"/>
  <c r="AD17" i="2"/>
  <c r="AH16" i="2"/>
  <c r="BC16" i="2"/>
  <c r="BF16" i="2"/>
  <c r="Z17" i="2"/>
  <c r="BC17" i="2"/>
  <c r="BF17" i="2"/>
  <c r="T18" i="2"/>
  <c r="BC18" i="2"/>
  <c r="BF18" i="2"/>
  <c r="T19" i="2"/>
  <c r="BC19" i="2"/>
  <c r="BF19" i="2"/>
  <c r="BC20" i="2"/>
  <c r="BF20" i="2"/>
  <c r="R21" i="2"/>
  <c r="K21" i="2"/>
  <c r="Q21" i="2"/>
  <c r="AF21" i="2"/>
  <c r="BC21" i="2"/>
  <c r="BF21" i="2"/>
  <c r="Q22" i="2"/>
  <c r="R22" i="2"/>
  <c r="BC22" i="2"/>
  <c r="BF22" i="2"/>
  <c r="Q23" i="2"/>
  <c r="BC23" i="2"/>
  <c r="BF23" i="2"/>
  <c r="Q24" i="2"/>
  <c r="AF24" i="2"/>
  <c r="BC24" i="2"/>
  <c r="BF24" i="2"/>
  <c r="Q25" i="2"/>
  <c r="R25" i="2"/>
  <c r="AF25" i="2"/>
  <c r="BC25" i="2"/>
  <c r="BF25" i="2"/>
  <c r="Q26" i="2"/>
  <c r="AF26" i="2"/>
  <c r="BC26" i="2"/>
  <c r="BF26" i="2"/>
  <c r="Q27" i="2"/>
  <c r="R27" i="2"/>
  <c r="BC27" i="2"/>
  <c r="BF27" i="2"/>
  <c r="Q28" i="2"/>
  <c r="BC28" i="2"/>
  <c r="BF28" i="2"/>
  <c r="Q29" i="2"/>
  <c r="R29" i="2"/>
  <c r="AF29" i="2"/>
  <c r="BC29" i="2"/>
  <c r="BF29" i="2"/>
  <c r="Q30" i="2"/>
  <c r="R30" i="2"/>
  <c r="AF30" i="2"/>
  <c r="BC30" i="2"/>
  <c r="BF30" i="2"/>
  <c r="Q31" i="2"/>
  <c r="R31" i="2"/>
  <c r="AF31" i="2"/>
  <c r="BC31" i="2"/>
  <c r="BF31" i="2"/>
  <c r="Q32" i="2"/>
  <c r="AF32" i="2"/>
  <c r="BC32" i="2"/>
  <c r="BF32" i="2"/>
  <c r="Q33" i="2"/>
  <c r="R33" i="2"/>
  <c r="AF33" i="2"/>
  <c r="BC33" i="2"/>
  <c r="BF33" i="2"/>
  <c r="Q34" i="2"/>
  <c r="R34" i="2"/>
  <c r="AF34" i="2"/>
  <c r="BC34" i="2"/>
  <c r="BF34" i="2"/>
  <c r="Q35" i="2"/>
  <c r="R35" i="2"/>
  <c r="AF35" i="2"/>
  <c r="BC35" i="2"/>
  <c r="BF35" i="2"/>
  <c r="Q36" i="2"/>
  <c r="R36" i="2"/>
  <c r="AF36" i="2"/>
  <c r="BC36" i="2"/>
  <c r="BF36" i="2"/>
  <c r="K37" i="2"/>
  <c r="Q37" i="2"/>
  <c r="BC37" i="2"/>
  <c r="BF37" i="2"/>
  <c r="K38" i="2"/>
  <c r="Q38" i="2"/>
  <c r="BC38" i="2"/>
  <c r="BF38" i="2"/>
  <c r="Q39" i="2"/>
  <c r="R39" i="2"/>
  <c r="AF39" i="2"/>
  <c r="BC39" i="2"/>
  <c r="BF39" i="2"/>
  <c r="Q40" i="2"/>
  <c r="R40" i="2"/>
  <c r="AF40" i="2"/>
  <c r="BC40" i="2"/>
  <c r="BF40" i="2"/>
  <c r="Q41" i="2"/>
  <c r="BC41" i="2"/>
  <c r="BF41" i="2"/>
  <c r="K42" i="2"/>
  <c r="Q42" i="2"/>
  <c r="BC42" i="2"/>
  <c r="BF42" i="2"/>
  <c r="Q43" i="2"/>
  <c r="BC43" i="2"/>
  <c r="BF43" i="2"/>
  <c r="Q44" i="2"/>
  <c r="BC44" i="2"/>
  <c r="BF44" i="2"/>
  <c r="K45" i="2"/>
  <c r="Q45" i="2"/>
  <c r="BC45" i="2"/>
  <c r="BF45" i="2"/>
  <c r="Q46" i="2"/>
  <c r="BC46" i="2"/>
  <c r="BF46" i="2"/>
  <c r="K47" i="2"/>
  <c r="Q47" i="2"/>
  <c r="BC47" i="2"/>
  <c r="BF47" i="2"/>
  <c r="Q48" i="2"/>
  <c r="BC48" i="2"/>
  <c r="BF48" i="2"/>
  <c r="Q49" i="2"/>
  <c r="BC49" i="2"/>
  <c r="BF49" i="2"/>
  <c r="L50" i="2"/>
  <c r="Q50" i="2"/>
  <c r="BC50" i="2"/>
  <c r="BF50" i="2"/>
  <c r="Q51" i="2"/>
  <c r="BC51" i="2"/>
  <c r="BF51" i="2"/>
  <c r="Q52" i="2"/>
  <c r="BC52" i="2"/>
  <c r="BF52" i="2"/>
  <c r="L53" i="2"/>
  <c r="Q53" i="2"/>
  <c r="BC53" i="2"/>
  <c r="BF53" i="2"/>
  <c r="Q54" i="2"/>
  <c r="BC54" i="2"/>
  <c r="BF54" i="2"/>
  <c r="L55" i="2"/>
  <c r="Q55" i="2"/>
  <c r="BC55" i="2"/>
  <c r="BF55" i="2"/>
  <c r="Q56" i="2"/>
  <c r="BC56" i="2"/>
  <c r="BF56" i="2"/>
  <c r="Q57" i="2"/>
  <c r="BC57" i="2"/>
  <c r="BF57" i="2"/>
  <c r="L58" i="2"/>
  <c r="Q58" i="2"/>
  <c r="BC58" i="2"/>
  <c r="BF58" i="2"/>
  <c r="Q59" i="2"/>
  <c r="BC59" i="2"/>
  <c r="BF59" i="2"/>
  <c r="L60" i="2"/>
  <c r="Q60" i="2"/>
  <c r="BC60" i="2"/>
  <c r="BF60" i="2"/>
  <c r="Q61" i="2"/>
  <c r="BC61" i="2"/>
  <c r="BF61" i="2"/>
  <c r="K62" i="2"/>
  <c r="Q62" i="2"/>
  <c r="BC62" i="2"/>
  <c r="BF62" i="2"/>
  <c r="Q63" i="2"/>
  <c r="BC63" i="2"/>
  <c r="BF63" i="2"/>
  <c r="K64" i="2"/>
  <c r="Q64" i="2"/>
  <c r="BC64" i="2"/>
  <c r="BF64" i="2"/>
  <c r="K65" i="2"/>
  <c r="Q65" i="2"/>
  <c r="BC65" i="2"/>
  <c r="BF65" i="2"/>
  <c r="Q66" i="2"/>
  <c r="BC66" i="2"/>
  <c r="BF66" i="2"/>
  <c r="Q67" i="2"/>
  <c r="BC67" i="2"/>
  <c r="BF67" i="2"/>
  <c r="L68" i="2"/>
  <c r="Q68" i="2"/>
  <c r="BC68" i="2"/>
  <c r="BF68" i="2"/>
  <c r="Q69" i="2"/>
  <c r="BC69" i="2"/>
  <c r="BF69" i="2"/>
  <c r="Q70" i="2"/>
  <c r="BC70" i="2"/>
  <c r="BF70" i="2"/>
  <c r="Q71" i="2"/>
  <c r="BC71" i="2"/>
  <c r="BF71" i="2"/>
  <c r="L72" i="2"/>
  <c r="Q72" i="2"/>
  <c r="BC72" i="2"/>
  <c r="BF72" i="2"/>
  <c r="L73" i="2"/>
  <c r="Q73" i="2"/>
  <c r="BC73" i="2"/>
  <c r="BF73" i="2"/>
  <c r="Q74" i="2"/>
  <c r="BC74" i="2"/>
  <c r="BF74" i="2"/>
  <c r="Q75" i="2"/>
  <c r="BC75" i="2"/>
  <c r="BF75" i="2"/>
  <c r="L76" i="2"/>
  <c r="Q76" i="2"/>
  <c r="BC76" i="2"/>
  <c r="BF76" i="2"/>
  <c r="Q77" i="2"/>
  <c r="BC77" i="2"/>
  <c r="BF77" i="2"/>
  <c r="Q78" i="2"/>
  <c r="BC78" i="2"/>
  <c r="BF78" i="2"/>
  <c r="Q79" i="2"/>
  <c r="BC79" i="2"/>
  <c r="BF79" i="2"/>
  <c r="Q80" i="2"/>
  <c r="BC80" i="2"/>
  <c r="BF80" i="2"/>
  <c r="K81" i="2"/>
  <c r="Q81" i="2"/>
  <c r="BC81" i="2"/>
  <c r="BF81" i="2"/>
  <c r="K82" i="2"/>
  <c r="Q82" i="2"/>
  <c r="BC82" i="2"/>
  <c r="BF82" i="2"/>
  <c r="Q83" i="2"/>
  <c r="BC83" i="2"/>
  <c r="BF83" i="2"/>
  <c r="Q84" i="2"/>
  <c r="BC84" i="2"/>
  <c r="BF84" i="2"/>
  <c r="Q85" i="2"/>
  <c r="BC85" i="2"/>
  <c r="BF85" i="2"/>
  <c r="Q86" i="2"/>
  <c r="BC86" i="2"/>
  <c r="BF86" i="2"/>
  <c r="Q87" i="2"/>
  <c r="BC87" i="2"/>
  <c r="BF87" i="2"/>
  <c r="Q88" i="2"/>
  <c r="BC88" i="2"/>
  <c r="BF88" i="2"/>
  <c r="J89" i="2"/>
  <c r="Q89" i="2"/>
  <c r="BC89" i="2"/>
  <c r="BF89" i="2"/>
  <c r="Q90" i="2"/>
  <c r="BC90" i="2"/>
  <c r="BF90" i="2"/>
  <c r="Q91" i="2"/>
  <c r="BC91" i="2"/>
  <c r="BF91" i="2"/>
  <c r="J92" i="2"/>
  <c r="Q92" i="2"/>
  <c r="BC92" i="2"/>
  <c r="BF92" i="2"/>
  <c r="Q93" i="2"/>
  <c r="BC93" i="2"/>
  <c r="BF93" i="2"/>
  <c r="Q94" i="2"/>
  <c r="BC94" i="2"/>
  <c r="BF94" i="2"/>
  <c r="Q95" i="2"/>
  <c r="BC95" i="2"/>
  <c r="BF95" i="2"/>
  <c r="K96" i="2"/>
  <c r="Q96" i="2"/>
  <c r="BC96" i="2"/>
  <c r="BF96" i="2"/>
  <c r="J97" i="2"/>
  <c r="Q97" i="2"/>
  <c r="BC97" i="2"/>
  <c r="BF97" i="2"/>
  <c r="Q98" i="2"/>
  <c r="BC98" i="2"/>
  <c r="BF98" i="2"/>
  <c r="J99" i="2"/>
  <c r="Q99" i="2"/>
  <c r="BC99" i="2"/>
  <c r="BF99" i="2"/>
  <c r="Q100" i="2"/>
  <c r="BC100" i="2"/>
  <c r="BF100" i="2"/>
  <c r="J101" i="2"/>
  <c r="Q101" i="2"/>
  <c r="BC101" i="2"/>
  <c r="BF101" i="2"/>
  <c r="J102" i="2"/>
  <c r="Q102" i="2"/>
  <c r="BC102" i="2"/>
  <c r="BF102" i="2"/>
  <c r="Q103" i="2"/>
  <c r="BC103" i="2"/>
  <c r="BF103" i="2"/>
  <c r="K104" i="2"/>
  <c r="Q104" i="2"/>
  <c r="BC104" i="2"/>
  <c r="BF104" i="2"/>
  <c r="K105" i="2"/>
  <c r="Q105" i="2"/>
  <c r="BC105" i="2"/>
  <c r="BF105" i="2"/>
  <c r="Q106" i="2"/>
  <c r="BC106" i="2"/>
  <c r="BF106" i="2"/>
  <c r="K107" i="2"/>
  <c r="Q107" i="2"/>
  <c r="BC107" i="2"/>
  <c r="BF107" i="2"/>
  <c r="K108" i="2"/>
  <c r="Q108" i="2"/>
  <c r="BC108" i="2"/>
  <c r="BF108" i="2"/>
  <c r="K109" i="2"/>
  <c r="Q109" i="2"/>
  <c r="BC109" i="2"/>
  <c r="BF109" i="2"/>
  <c r="K110" i="2"/>
  <c r="Q110" i="2"/>
  <c r="BC110" i="2"/>
  <c r="BF110" i="2"/>
  <c r="Q111" i="2"/>
  <c r="BC111" i="2"/>
  <c r="BF111" i="2"/>
  <c r="K112" i="2"/>
  <c r="Q112" i="2"/>
  <c r="J113" i="2"/>
  <c r="Q113" i="2"/>
  <c r="Q114" i="2"/>
  <c r="Q115" i="2"/>
  <c r="J116" i="2"/>
  <c r="Q116" i="2"/>
  <c r="J117" i="2"/>
  <c r="Q117" i="2"/>
  <c r="J118" i="2"/>
  <c r="Q118" i="2"/>
  <c r="Q119" i="2"/>
  <c r="K120" i="2"/>
  <c r="Q120" i="2"/>
  <c r="L121" i="2"/>
  <c r="Q121" i="2"/>
  <c r="L122" i="2"/>
  <c r="Q122" i="2"/>
  <c r="BC211" i="2"/>
  <c r="BF211" i="2"/>
  <c r="BC212" i="2"/>
  <c r="BF212" i="2"/>
  <c r="BC213" i="2"/>
  <c r="BF213" i="2"/>
  <c r="BC214" i="2"/>
  <c r="BF214" i="2"/>
  <c r="BC215" i="2"/>
  <c r="BF215" i="2"/>
  <c r="BC216" i="2"/>
  <c r="BF216" i="2"/>
  <c r="BC217" i="2"/>
  <c r="BF217" i="2"/>
  <c r="BC218" i="2"/>
  <c r="BF218" i="2"/>
  <c r="BC219" i="2"/>
  <c r="BF219" i="2"/>
  <c r="BC220" i="2"/>
  <c r="BF220" i="2"/>
  <c r="BC221" i="2"/>
  <c r="BF221" i="2"/>
  <c r="BC222" i="2"/>
  <c r="BF222" i="2"/>
  <c r="BC223" i="2"/>
  <c r="BF223" i="2"/>
  <c r="BC224" i="2"/>
  <c r="BF224" i="2"/>
  <c r="BC225" i="2"/>
  <c r="BF225" i="2"/>
  <c r="BC226" i="2"/>
  <c r="BF226" i="2"/>
  <c r="BC227" i="2"/>
  <c r="BF227" i="2"/>
  <c r="BC228" i="2"/>
  <c r="BF228" i="2"/>
  <c r="BC229" i="2"/>
  <c r="BF229" i="2"/>
  <c r="BC230" i="2"/>
  <c r="BF230" i="2"/>
  <c r="BC231" i="2"/>
  <c r="BF231" i="2"/>
  <c r="BC232" i="2"/>
  <c r="BF232" i="2"/>
  <c r="BC233" i="2"/>
  <c r="BF233" i="2"/>
  <c r="BC234" i="2"/>
  <c r="BF234" i="2"/>
  <c r="BC235" i="2"/>
  <c r="BF235" i="2"/>
  <c r="BC236" i="2"/>
  <c r="BF236" i="2"/>
  <c r="BC237" i="2"/>
  <c r="BF237" i="2"/>
  <c r="BC238" i="2"/>
  <c r="BF238" i="2"/>
  <c r="BC239" i="2"/>
  <c r="BF239" i="2"/>
  <c r="BC240" i="2"/>
  <c r="BF240" i="2"/>
  <c r="BC241" i="2"/>
  <c r="BF241" i="2"/>
  <c r="BC242" i="2"/>
  <c r="BF242" i="2"/>
  <c r="BC243" i="2"/>
  <c r="BF243" i="2"/>
  <c r="BC244" i="2"/>
  <c r="BF244" i="2"/>
  <c r="BC245" i="2"/>
  <c r="BF245" i="2"/>
  <c r="BC246" i="2"/>
  <c r="BF246" i="2"/>
  <c r="BC247" i="2"/>
  <c r="BF247" i="2"/>
  <c r="BC248" i="2"/>
  <c r="BF248" i="2"/>
  <c r="BC249" i="2"/>
  <c r="BF249" i="2"/>
  <c r="BC250" i="2"/>
  <c r="BF250" i="2"/>
  <c r="BC251" i="2"/>
  <c r="BF251" i="2"/>
  <c r="BC252" i="2"/>
  <c r="BF252" i="2"/>
  <c r="BC253" i="2"/>
  <c r="BF253" i="2"/>
  <c r="BC254" i="2"/>
  <c r="BF254" i="2"/>
  <c r="BC255" i="2"/>
  <c r="BF255" i="2"/>
  <c r="BC256" i="2"/>
  <c r="BF256" i="2"/>
  <c r="BC257" i="2"/>
  <c r="BF257" i="2"/>
  <c r="BC258" i="2"/>
  <c r="BF258" i="2"/>
  <c r="BC259" i="2"/>
  <c r="BF259" i="2"/>
  <c r="BC260" i="2"/>
  <c r="BF260" i="2"/>
  <c r="BC261" i="2"/>
  <c r="BF261" i="2"/>
  <c r="BC262" i="2"/>
  <c r="BF262" i="2"/>
  <c r="BC263" i="2"/>
  <c r="BF263" i="2"/>
  <c r="BC264" i="2"/>
  <c r="BF264" i="2"/>
  <c r="BC265" i="2"/>
  <c r="BF265" i="2"/>
  <c r="BC266" i="2"/>
  <c r="BF266" i="2"/>
  <c r="BC267" i="2"/>
  <c r="BF267" i="2"/>
  <c r="BC268" i="2"/>
  <c r="BF268" i="2"/>
  <c r="BC269" i="2"/>
  <c r="BF269" i="2"/>
  <c r="BC270" i="2"/>
  <c r="BF270" i="2"/>
  <c r="BC271" i="2"/>
  <c r="BF271" i="2"/>
  <c r="BC272" i="2"/>
  <c r="BF272" i="2"/>
  <c r="BC273" i="2"/>
  <c r="BF273" i="2"/>
  <c r="BC274" i="2"/>
  <c r="BF274" i="2"/>
  <c r="BC275" i="2"/>
  <c r="BF275" i="2"/>
  <c r="BC276" i="2"/>
  <c r="BF276" i="2"/>
  <c r="BC277" i="2"/>
  <c r="BF277" i="2"/>
  <c r="BC278" i="2"/>
  <c r="BF278" i="2"/>
  <c r="BC279" i="2"/>
  <c r="BF279" i="2"/>
  <c r="BC280" i="2"/>
  <c r="BF280" i="2"/>
  <c r="BC281" i="2"/>
  <c r="BF281" i="2"/>
  <c r="BC282" i="2"/>
  <c r="BF282" i="2"/>
  <c r="BC283" i="2"/>
  <c r="BF283" i="2"/>
  <c r="BC284" i="2"/>
  <c r="BF284" i="2"/>
  <c r="BC285" i="2"/>
  <c r="BF285" i="2"/>
  <c r="BC286" i="2"/>
  <c r="BF286" i="2"/>
  <c r="BC287" i="2"/>
  <c r="BF287" i="2"/>
  <c r="BC288" i="2"/>
  <c r="BF288" i="2"/>
  <c r="BC289" i="2"/>
  <c r="BF289" i="2"/>
  <c r="BC290" i="2"/>
  <c r="BF290" i="2"/>
  <c r="BC291" i="2"/>
  <c r="BF291" i="2"/>
  <c r="BC292" i="2"/>
  <c r="BF292" i="2"/>
  <c r="BC293" i="2"/>
  <c r="BF293" i="2"/>
  <c r="BC294" i="2"/>
  <c r="BF294" i="2"/>
  <c r="BC295" i="2"/>
  <c r="BF295" i="2"/>
  <c r="BC296" i="2"/>
  <c r="BF296" i="2"/>
  <c r="BC297" i="2"/>
  <c r="BF297" i="2"/>
  <c r="BC298" i="2"/>
  <c r="BF298" i="2"/>
  <c r="BC299" i="2"/>
  <c r="BF299" i="2"/>
  <c r="BC300" i="2"/>
  <c r="BF300" i="2"/>
  <c r="BC301" i="2"/>
  <c r="BF301" i="2"/>
  <c r="BC302" i="2"/>
  <c r="BF302" i="2"/>
  <c r="BC303" i="2"/>
  <c r="BF303" i="2"/>
  <c r="BC304" i="2"/>
  <c r="BF304" i="2"/>
  <c r="BC305" i="2"/>
  <c r="BF305" i="2"/>
  <c r="BC306" i="2"/>
  <c r="BF306" i="2"/>
  <c r="BC307" i="2"/>
  <c r="BF307" i="2"/>
  <c r="BC308" i="2"/>
  <c r="BF308" i="2"/>
  <c r="BC309" i="2"/>
  <c r="BF309" i="2"/>
  <c r="BC310" i="2"/>
  <c r="BF310" i="2"/>
  <c r="BC311" i="2"/>
  <c r="BF311" i="2"/>
  <c r="BC312" i="2"/>
  <c r="BF312" i="2"/>
  <c r="BC313" i="2"/>
  <c r="BF313" i="2"/>
  <c r="BC314" i="2"/>
  <c r="BF314" i="2"/>
  <c r="BC315" i="2"/>
  <c r="BF315" i="2"/>
  <c r="BC316" i="2"/>
  <c r="BF316" i="2"/>
  <c r="BC317" i="2"/>
  <c r="BF317" i="2"/>
  <c r="BC318" i="2"/>
  <c r="BF318" i="2"/>
  <c r="BC319" i="2"/>
  <c r="BF319" i="2"/>
  <c r="BC320" i="2"/>
  <c r="BF320" i="2"/>
  <c r="BC321" i="2"/>
  <c r="BF321" i="2"/>
  <c r="BC322" i="2"/>
  <c r="BF322" i="2"/>
  <c r="BC323" i="2"/>
  <c r="BF323" i="2"/>
  <c r="BC324" i="2"/>
  <c r="BF324" i="2"/>
  <c r="BC325" i="2"/>
  <c r="BF325" i="2"/>
  <c r="BC326" i="2"/>
  <c r="BF326" i="2"/>
  <c r="BC327" i="2"/>
  <c r="BF327" i="2"/>
  <c r="BC328" i="2"/>
  <c r="BF328" i="2"/>
  <c r="BC329" i="2"/>
  <c r="BF329" i="2"/>
  <c r="BC330" i="2"/>
  <c r="BF330" i="2"/>
  <c r="BC331" i="2"/>
  <c r="BF331" i="2"/>
  <c r="BC332" i="2"/>
  <c r="BF332" i="2"/>
  <c r="BC333" i="2"/>
  <c r="BF333" i="2"/>
  <c r="BC334" i="2"/>
  <c r="BF334" i="2"/>
  <c r="BC335" i="2"/>
  <c r="BF335" i="2"/>
  <c r="BC336" i="2"/>
  <c r="BF336" i="2"/>
  <c r="BC337" i="2"/>
  <c r="BF337" i="2"/>
  <c r="BC338" i="2"/>
  <c r="BF338" i="2"/>
  <c r="BC339" i="2"/>
  <c r="BF339" i="2"/>
  <c r="BC340" i="2"/>
  <c r="BF340" i="2"/>
  <c r="BC341" i="2"/>
  <c r="BF341" i="2"/>
  <c r="BC342" i="2"/>
  <c r="BF342" i="2"/>
  <c r="BC343" i="2"/>
  <c r="BF343" i="2"/>
  <c r="BC344" i="2"/>
  <c r="BF344" i="2"/>
  <c r="BC345" i="2"/>
  <c r="BF345" i="2"/>
  <c r="BC346" i="2"/>
  <c r="BF346" i="2"/>
  <c r="BC347" i="2"/>
  <c r="BF347" i="2"/>
  <c r="BC348" i="2"/>
  <c r="BF348" i="2"/>
  <c r="BC349" i="2"/>
  <c r="BF349" i="2"/>
  <c r="BC350" i="2"/>
  <c r="BF350" i="2"/>
  <c r="BC351" i="2"/>
  <c r="BF351" i="2"/>
  <c r="BC352" i="2"/>
  <c r="BF352" i="2"/>
  <c r="BC353" i="2"/>
  <c r="BF353" i="2"/>
  <c r="BC354" i="2"/>
  <c r="BF354" i="2"/>
  <c r="BC355" i="2"/>
  <c r="BF355" i="2"/>
  <c r="BC356" i="2"/>
  <c r="BF356" i="2"/>
  <c r="BC357" i="2"/>
  <c r="BF357" i="2"/>
  <c r="BC358" i="2"/>
  <c r="BF358" i="2"/>
  <c r="BC359" i="2"/>
  <c r="BF359" i="2"/>
  <c r="BC360" i="2"/>
  <c r="BF360" i="2"/>
  <c r="BC361" i="2"/>
  <c r="BF361" i="2"/>
  <c r="BC362" i="2"/>
  <c r="BF362" i="2"/>
  <c r="BC363" i="2"/>
  <c r="BF363" i="2"/>
  <c r="BC364" i="2"/>
  <c r="BF364" i="2"/>
  <c r="BC365" i="2"/>
  <c r="BF365" i="2"/>
  <c r="BC366" i="2"/>
  <c r="BF366" i="2"/>
  <c r="BC367" i="2"/>
  <c r="BF367" i="2"/>
  <c r="BC368" i="2"/>
  <c r="BF368" i="2"/>
  <c r="BC369" i="2"/>
  <c r="BF369" i="2"/>
  <c r="BC370" i="2"/>
  <c r="BF370" i="2"/>
  <c r="BC371" i="2"/>
  <c r="BF371" i="2"/>
  <c r="BC372" i="2"/>
  <c r="BF372" i="2"/>
  <c r="BC373" i="2"/>
  <c r="BF373" i="2"/>
  <c r="BC374" i="2"/>
  <c r="BF374" i="2"/>
  <c r="BC375" i="2"/>
  <c r="BF375" i="2"/>
  <c r="BC376" i="2"/>
  <c r="BF376" i="2"/>
  <c r="BC377" i="2"/>
  <c r="BF377" i="2"/>
  <c r="BC378" i="2"/>
  <c r="BF378" i="2"/>
  <c r="BC379" i="2"/>
  <c r="BF379" i="2"/>
  <c r="BC380" i="2"/>
  <c r="BF380" i="2"/>
  <c r="BC381" i="2"/>
  <c r="BF381" i="2"/>
  <c r="BC382" i="2"/>
  <c r="BF382" i="2"/>
  <c r="BC383" i="2"/>
  <c r="BF383" i="2"/>
  <c r="BC384" i="2"/>
  <c r="BF384" i="2"/>
  <c r="BC385" i="2"/>
  <c r="BF385" i="2"/>
  <c r="BC386" i="2"/>
  <c r="BF386" i="2"/>
  <c r="BC387" i="2"/>
  <c r="BF387" i="2"/>
  <c r="BC388" i="2"/>
  <c r="BF388" i="2"/>
  <c r="BC389" i="2"/>
  <c r="BF389" i="2"/>
  <c r="BC390" i="2"/>
  <c r="BF390" i="2"/>
  <c r="BC391" i="2"/>
  <c r="BF391" i="2"/>
  <c r="BC392" i="2"/>
  <c r="BF392" i="2"/>
  <c r="BC393" i="2"/>
  <c r="BF393" i="2"/>
  <c r="BC394" i="2"/>
  <c r="BF394" i="2"/>
  <c r="BC395" i="2"/>
  <c r="BF395" i="2"/>
  <c r="BC396" i="2"/>
  <c r="BF396" i="2"/>
  <c r="BC397" i="2"/>
  <c r="BF397" i="2"/>
  <c r="BC398" i="2"/>
  <c r="BF398" i="2"/>
  <c r="BC399" i="2"/>
  <c r="BF399" i="2"/>
  <c r="BC400" i="2"/>
  <c r="BF400" i="2"/>
  <c r="BC401" i="2"/>
  <c r="BF401" i="2"/>
  <c r="BC402" i="2"/>
  <c r="BF402" i="2"/>
  <c r="BC403" i="2"/>
  <c r="BF403" i="2"/>
  <c r="BC404" i="2"/>
  <c r="BF404" i="2"/>
  <c r="BC405" i="2"/>
  <c r="BF405" i="2"/>
  <c r="BC406" i="2"/>
  <c r="BF406" i="2"/>
  <c r="BC407" i="2"/>
  <c r="BF407" i="2"/>
  <c r="BC408" i="2"/>
  <c r="BF408" i="2"/>
  <c r="Z126" i="1"/>
  <c r="AE126" i="1" s="1"/>
  <c r="Z108" i="1"/>
  <c r="AE108" i="1" s="1"/>
  <c r="AF28" i="2"/>
  <c r="R28" i="2"/>
  <c r="R23" i="2"/>
  <c r="AF23" i="2"/>
  <c r="AF111" i="2"/>
  <c r="G111" i="2"/>
  <c r="J100" i="2"/>
  <c r="AF95" i="2"/>
  <c r="G95" i="2"/>
  <c r="G74" i="2"/>
  <c r="AF74" i="2"/>
  <c r="AF56" i="2"/>
  <c r="G56" i="2"/>
  <c r="G43" i="2"/>
  <c r="AF43" i="2"/>
  <c r="AF94" i="2"/>
  <c r="G94" i="2"/>
  <c r="AF79" i="2"/>
  <c r="G79" i="2"/>
  <c r="G115" i="2"/>
  <c r="AF115" i="2"/>
  <c r="G119" i="2"/>
  <c r="G114" i="2"/>
  <c r="AF114" i="2"/>
  <c r="G98" i="2"/>
  <c r="AF98" i="2"/>
  <c r="AF63" i="2"/>
  <c r="G63" i="2"/>
  <c r="G51" i="2"/>
  <c r="AF51" i="2"/>
  <c r="G103" i="2"/>
  <c r="AF103" i="2"/>
  <c r="G66" i="2"/>
  <c r="AF66" i="2"/>
  <c r="AF71" i="2"/>
  <c r="G71" i="2"/>
  <c r="BA100" i="2"/>
  <c r="BA102" i="2"/>
  <c r="BA108" i="2"/>
  <c r="BA110" i="2"/>
  <c r="BA116" i="2"/>
  <c r="BA54" i="2"/>
  <c r="BS15" i="2"/>
  <c r="BS24" i="2"/>
  <c r="BS20" i="2"/>
  <c r="BS23" i="2"/>
  <c r="BS17" i="2"/>
  <c r="BS25" i="2"/>
  <c r="BA120" i="2"/>
  <c r="BA122" i="2"/>
  <c r="G106" i="2"/>
  <c r="AF106" i="2"/>
  <c r="G90" i="2"/>
  <c r="AF90" i="2"/>
  <c r="G85" i="2"/>
  <c r="AF85" i="2"/>
  <c r="Y16" i="2"/>
  <c r="Y17" i="2"/>
  <c r="AF86" i="2"/>
  <c r="G86" i="2"/>
  <c r="G77" i="2"/>
  <c r="AF77" i="2"/>
  <c r="G69" i="2"/>
  <c r="AF69" i="2"/>
  <c r="AH15" i="2"/>
  <c r="BA53" i="2"/>
  <c r="AB3" i="2"/>
  <c r="AB5" i="2"/>
  <c r="BC2" i="2"/>
  <c r="BF2" i="2"/>
  <c r="U3" i="2"/>
  <c r="U5" i="2"/>
  <c r="BF5" i="2"/>
  <c r="BF6" i="2"/>
  <c r="BF7" i="2"/>
  <c r="BF8" i="2"/>
  <c r="BC5" i="2"/>
  <c r="BC6" i="2"/>
  <c r="BC7" i="2"/>
  <c r="BC8" i="2"/>
  <c r="BF9" i="2"/>
  <c r="BF10" i="2"/>
  <c r="BC9" i="2"/>
  <c r="BC10" i="2"/>
  <c r="G50" i="3"/>
  <c r="AE16" i="2"/>
  <c r="AE17" i="2"/>
  <c r="W16" i="2"/>
  <c r="W17" i="2"/>
  <c r="G48" i="2"/>
  <c r="AF47" i="2"/>
  <c r="G46" i="2"/>
  <c r="AF46" i="2"/>
  <c r="G44" i="2"/>
  <c r="AF44" i="2"/>
  <c r="G41" i="2"/>
  <c r="AF41" i="2"/>
  <c r="G93" i="2"/>
  <c r="AF93" i="2"/>
  <c r="G84" i="2"/>
  <c r="G61" i="2"/>
  <c r="AF61" i="2"/>
  <c r="G59" i="2"/>
  <c r="AF59" i="2"/>
  <c r="G54" i="2"/>
  <c r="AF54" i="2"/>
  <c r="G52" i="2"/>
  <c r="AF52" i="2"/>
  <c r="G49" i="2"/>
  <c r="AF49" i="2"/>
  <c r="AF80" i="2"/>
  <c r="G80" i="2"/>
  <c r="BS5" i="2"/>
  <c r="AC16" i="2"/>
  <c r="AC17" i="2"/>
  <c r="U16" i="2"/>
  <c r="U17" i="2"/>
  <c r="G57" i="2"/>
  <c r="AF57" i="2"/>
  <c r="AF88" i="2"/>
  <c r="G88" i="2"/>
  <c r="AF75" i="2"/>
  <c r="G75" i="2"/>
  <c r="AF67" i="2"/>
  <c r="G67" i="2"/>
  <c r="E52" i="4"/>
  <c r="F52" i="4"/>
  <c r="G52" i="4"/>
  <c r="E43" i="4"/>
  <c r="F43" i="4"/>
  <c r="G43" i="4"/>
  <c r="I43" i="4"/>
  <c r="G87" i="2"/>
  <c r="AF83" i="2"/>
  <c r="G83" i="2"/>
  <c r="BC4" i="2"/>
  <c r="AH14" i="2"/>
  <c r="AE3" i="2"/>
  <c r="AE5" i="2"/>
  <c r="G61" i="4"/>
  <c r="K61" i="4"/>
  <c r="E67" i="4"/>
  <c r="F67" i="4"/>
  <c r="E75" i="4"/>
  <c r="F75" i="4"/>
  <c r="E62" i="4"/>
  <c r="F62" i="4"/>
  <c r="G64" i="4"/>
  <c r="K64" i="4"/>
  <c r="E70" i="4"/>
  <c r="F70" i="4"/>
  <c r="G70" i="4"/>
  <c r="K70" i="4"/>
  <c r="G72" i="4"/>
  <c r="K72" i="4"/>
  <c r="E21" i="4"/>
  <c r="F21" i="4"/>
  <c r="G21" i="4"/>
  <c r="H21" i="4"/>
  <c r="E25" i="4"/>
  <c r="F25" i="4"/>
  <c r="G25" i="4"/>
  <c r="H25" i="4"/>
  <c r="E29" i="4"/>
  <c r="F29" i="4"/>
  <c r="G29" i="4"/>
  <c r="H29" i="4"/>
  <c r="E33" i="4"/>
  <c r="F33" i="4"/>
  <c r="E37" i="4"/>
  <c r="F37" i="4"/>
  <c r="G37" i="4"/>
  <c r="H37" i="4"/>
  <c r="E41" i="4"/>
  <c r="F41" i="4"/>
  <c r="E45" i="4"/>
  <c r="F45" i="4"/>
  <c r="G45" i="4"/>
  <c r="H45" i="4"/>
  <c r="E49" i="4"/>
  <c r="F49" i="4"/>
  <c r="E53" i="4"/>
  <c r="F53" i="4"/>
  <c r="E57" i="4"/>
  <c r="F57" i="4"/>
  <c r="G57" i="4"/>
  <c r="K57" i="4"/>
  <c r="G24" i="4"/>
  <c r="H24" i="4"/>
  <c r="G32" i="4"/>
  <c r="H32" i="4"/>
  <c r="G40" i="4"/>
  <c r="H40" i="4"/>
  <c r="E65" i="4"/>
  <c r="F65" i="4"/>
  <c r="G65" i="4"/>
  <c r="K65" i="4"/>
  <c r="G67" i="4"/>
  <c r="K67" i="4"/>
  <c r="E73" i="4"/>
  <c r="F73" i="4"/>
  <c r="G75" i="4"/>
  <c r="K75" i="4"/>
  <c r="G27" i="4"/>
  <c r="H27" i="4"/>
  <c r="G35" i="4"/>
  <c r="H35" i="4"/>
  <c r="G47" i="4"/>
  <c r="J47" i="4"/>
  <c r="G49" i="4"/>
  <c r="H49" i="4"/>
  <c r="G51" i="4"/>
  <c r="J51" i="4"/>
  <c r="G53" i="4"/>
  <c r="K53" i="4"/>
  <c r="G55" i="4"/>
  <c r="K55" i="4"/>
  <c r="G59" i="4"/>
  <c r="K59" i="4"/>
  <c r="E60" i="4"/>
  <c r="F60" i="4"/>
  <c r="G60" i="4"/>
  <c r="G62" i="4"/>
  <c r="K62" i="4"/>
  <c r="E68" i="4"/>
  <c r="F68" i="4"/>
  <c r="G68" i="4"/>
  <c r="K68" i="4"/>
  <c r="E76" i="4"/>
  <c r="F76" i="4"/>
  <c r="G76" i="4"/>
  <c r="K76" i="4"/>
  <c r="E22" i="4"/>
  <c r="F22" i="4"/>
  <c r="G22" i="4"/>
  <c r="H22" i="4"/>
  <c r="E26" i="4"/>
  <c r="F26" i="4"/>
  <c r="G26" i="4"/>
  <c r="H26" i="4"/>
  <c r="E30" i="4"/>
  <c r="F30" i="4"/>
  <c r="E34" i="4"/>
  <c r="F34" i="4"/>
  <c r="G34" i="4"/>
  <c r="H34" i="4"/>
  <c r="E38" i="4"/>
  <c r="F38" i="4"/>
  <c r="E42" i="4"/>
  <c r="F42" i="4"/>
  <c r="G42" i="4"/>
  <c r="H42" i="4"/>
  <c r="E46" i="4"/>
  <c r="F46" i="4"/>
  <c r="G46" i="4"/>
  <c r="H46" i="4"/>
  <c r="E50" i="4"/>
  <c r="F50" i="4"/>
  <c r="G50" i="4"/>
  <c r="H50" i="4"/>
  <c r="E54" i="4"/>
  <c r="F54" i="4"/>
  <c r="G54" i="4"/>
  <c r="K54" i="4"/>
  <c r="E58" i="4"/>
  <c r="F58" i="4"/>
  <c r="G58" i="4"/>
  <c r="K58" i="4"/>
  <c r="G30" i="4"/>
  <c r="H30" i="4"/>
  <c r="G38" i="4"/>
  <c r="H38" i="4"/>
  <c r="E63" i="4"/>
  <c r="F63" i="4"/>
  <c r="G63" i="4"/>
  <c r="K63" i="4"/>
  <c r="E71" i="4"/>
  <c r="F71" i="4"/>
  <c r="G71" i="4"/>
  <c r="K71" i="4"/>
  <c r="G73" i="4"/>
  <c r="K73" i="4"/>
  <c r="G33" i="4"/>
  <c r="H33" i="4"/>
  <c r="G41" i="4"/>
  <c r="H41" i="4"/>
  <c r="AF91" i="2"/>
  <c r="G91" i="2"/>
  <c r="G82" i="2"/>
  <c r="AF82" i="2"/>
  <c r="AF78" i="2"/>
  <c r="G78" i="2"/>
  <c r="AF70" i="2"/>
  <c r="G70" i="2"/>
  <c r="G28" i="4"/>
  <c r="H28" i="4"/>
  <c r="E48" i="4"/>
  <c r="F48" i="4"/>
  <c r="G48" i="4"/>
  <c r="J48" i="4"/>
  <c r="E39" i="4"/>
  <c r="F39" i="4"/>
  <c r="G39" i="4"/>
  <c r="H39" i="4"/>
  <c r="E69" i="4"/>
  <c r="F69" i="4"/>
  <c r="G69" i="4"/>
  <c r="K69" i="4"/>
  <c r="X3" i="2"/>
  <c r="X5" i="2"/>
  <c r="BS8" i="2"/>
  <c r="BS7" i="2"/>
  <c r="BS6" i="2"/>
  <c r="AH17" i="2"/>
  <c r="AD3" i="2"/>
  <c r="AD5" i="2"/>
  <c r="Q21" i="4"/>
  <c r="Z28" i="3"/>
  <c r="Z42" i="3"/>
  <c r="G26" i="3"/>
  <c r="Z22" i="3"/>
  <c r="G43" i="3"/>
  <c r="Z43" i="3"/>
  <c r="G34" i="3"/>
  <c r="Z34" i="3"/>
  <c r="AB12" i="3"/>
  <c r="AY6" i="3"/>
  <c r="E61" i="3"/>
  <c r="F61" i="3" s="1"/>
  <c r="E69" i="3"/>
  <c r="F69" i="3" s="1"/>
  <c r="AY5" i="3"/>
  <c r="AY2" i="3"/>
  <c r="G50" i="1"/>
  <c r="L50" i="1" s="1"/>
  <c r="Z50" i="1"/>
  <c r="G76" i="1"/>
  <c r="G54" i="1"/>
  <c r="AF54" i="1" s="1"/>
  <c r="Z54" i="1"/>
  <c r="U22" i="1"/>
  <c r="AD2" i="1"/>
  <c r="AB18" i="1"/>
  <c r="E63" i="1"/>
  <c r="F63" i="1" s="1"/>
  <c r="E71" i="1"/>
  <c r="F71" i="1" s="1"/>
  <c r="E79" i="1"/>
  <c r="F79" i="1" s="1"/>
  <c r="E87" i="1"/>
  <c r="F87" i="1" s="1"/>
  <c r="E95" i="1"/>
  <c r="F95" i="1" s="1"/>
  <c r="E104" i="1"/>
  <c r="F104" i="1" s="1"/>
  <c r="E119" i="1"/>
  <c r="F119" i="1" s="1"/>
  <c r="E129" i="1"/>
  <c r="F129" i="1" s="1"/>
  <c r="E114" i="1"/>
  <c r="F114" i="1" s="1"/>
  <c r="Z114" i="1" s="1"/>
  <c r="AE114" i="1" s="1"/>
  <c r="E66" i="1"/>
  <c r="F66" i="1" s="1"/>
  <c r="E74" i="1"/>
  <c r="F74" i="1" s="1"/>
  <c r="E82" i="1"/>
  <c r="F82" i="1" s="1"/>
  <c r="Z82" i="1" s="1"/>
  <c r="AE82" i="1" s="1"/>
  <c r="E90" i="1"/>
  <c r="F90" i="1" s="1"/>
  <c r="E99" i="1"/>
  <c r="F99" i="1" s="1"/>
  <c r="Z99" i="1" s="1"/>
  <c r="AE99" i="1" s="1"/>
  <c r="E109" i="1"/>
  <c r="F109" i="1" s="1"/>
  <c r="E124" i="1"/>
  <c r="F124" i="1" s="1"/>
  <c r="E132" i="1"/>
  <c r="F132" i="1" s="1"/>
  <c r="E120" i="1"/>
  <c r="F120" i="1" s="1"/>
  <c r="E135" i="1"/>
  <c r="F135" i="1" s="1"/>
  <c r="E67" i="1"/>
  <c r="F67" i="1" s="1"/>
  <c r="E75" i="1"/>
  <c r="F75" i="1" s="1"/>
  <c r="E83" i="1"/>
  <c r="F83" i="1" s="1"/>
  <c r="E91" i="1"/>
  <c r="F91" i="1" s="1"/>
  <c r="E100" i="1"/>
  <c r="F100" i="1" s="1"/>
  <c r="E111" i="1"/>
  <c r="F111" i="1" s="1"/>
  <c r="E125" i="1"/>
  <c r="F125" i="1" s="1"/>
  <c r="E107" i="1"/>
  <c r="F107" i="1" s="1"/>
  <c r="G107" i="1" s="1"/>
  <c r="E122" i="1"/>
  <c r="F122" i="1" s="1"/>
  <c r="E62" i="1"/>
  <c r="F62" i="1" s="1"/>
  <c r="Z62" i="1" s="1"/>
  <c r="E70" i="1"/>
  <c r="F70" i="1" s="1"/>
  <c r="E78" i="1"/>
  <c r="F78" i="1" s="1"/>
  <c r="E86" i="1"/>
  <c r="F86" i="1" s="1"/>
  <c r="E94" i="1"/>
  <c r="F94" i="1" s="1"/>
  <c r="E103" i="1"/>
  <c r="F103" i="1" s="1"/>
  <c r="E117" i="1"/>
  <c r="F117" i="1" s="1"/>
  <c r="E128" i="1"/>
  <c r="F128" i="1" s="1"/>
  <c r="E112" i="1"/>
  <c r="F112" i="1" s="1"/>
  <c r="E69" i="1"/>
  <c r="F69" i="1" s="1"/>
  <c r="E85" i="1"/>
  <c r="F85" i="1" s="1"/>
  <c r="E102" i="1"/>
  <c r="F102" i="1" s="1"/>
  <c r="E127" i="1"/>
  <c r="F127" i="1" s="1"/>
  <c r="G127" i="1" s="1"/>
  <c r="E96" i="1"/>
  <c r="F96" i="1" s="1"/>
  <c r="E28" i="1"/>
  <c r="F28" i="1" s="1"/>
  <c r="E36" i="1"/>
  <c r="F36" i="1" s="1"/>
  <c r="Z36" i="1" s="1"/>
  <c r="AE36" i="1" s="1"/>
  <c r="E44" i="1"/>
  <c r="F44" i="1" s="1"/>
  <c r="E52" i="1"/>
  <c r="F52" i="1" s="1"/>
  <c r="E64" i="1"/>
  <c r="F64" i="1" s="1"/>
  <c r="E80" i="1"/>
  <c r="F80" i="1" s="1"/>
  <c r="E97" i="1"/>
  <c r="F97" i="1" s="1"/>
  <c r="E121" i="1"/>
  <c r="F121" i="1" s="1"/>
  <c r="E116" i="1"/>
  <c r="F116" i="1" s="1"/>
  <c r="E23" i="1"/>
  <c r="F23" i="1" s="1"/>
  <c r="E31" i="1"/>
  <c r="F31" i="1" s="1"/>
  <c r="E39" i="1"/>
  <c r="F39" i="1" s="1"/>
  <c r="E47" i="1"/>
  <c r="F47" i="1" s="1"/>
  <c r="E55" i="1"/>
  <c r="F55" i="1" s="1"/>
  <c r="E61" i="1"/>
  <c r="F61" i="1" s="1"/>
  <c r="E77" i="1"/>
  <c r="F77" i="1" s="1"/>
  <c r="E93" i="1"/>
  <c r="F93" i="1" s="1"/>
  <c r="E115" i="1"/>
  <c r="F115" i="1" s="1"/>
  <c r="E110" i="1"/>
  <c r="F110" i="1" s="1"/>
  <c r="E24" i="1"/>
  <c r="F24" i="1" s="1"/>
  <c r="E32" i="1"/>
  <c r="F32" i="1" s="1"/>
  <c r="E40" i="1"/>
  <c r="F40" i="1" s="1"/>
  <c r="E48" i="1"/>
  <c r="F48" i="1" s="1"/>
  <c r="E56" i="1"/>
  <c r="F56" i="1" s="1"/>
  <c r="E72" i="1"/>
  <c r="F72" i="1" s="1"/>
  <c r="E88" i="1"/>
  <c r="F88" i="1" s="1"/>
  <c r="E105" i="1"/>
  <c r="F105" i="1" s="1"/>
  <c r="E130" i="1"/>
  <c r="F130" i="1" s="1"/>
  <c r="E27" i="1"/>
  <c r="F27" i="1" s="1"/>
  <c r="E35" i="1"/>
  <c r="F35" i="1" s="1"/>
  <c r="E43" i="1"/>
  <c r="F43" i="1" s="1"/>
  <c r="Z43" i="1" s="1"/>
  <c r="AE43" i="1" s="1"/>
  <c r="E51" i="1"/>
  <c r="F51" i="1" s="1"/>
  <c r="E59" i="1"/>
  <c r="F59" i="1" s="1"/>
  <c r="Z37" i="1"/>
  <c r="AE37" i="1" s="1"/>
  <c r="AZ2" i="1"/>
  <c r="AZ3" i="1"/>
  <c r="AZ4" i="1"/>
  <c r="AZ5" i="1"/>
  <c r="AZ6" i="1"/>
  <c r="AZ7" i="1"/>
  <c r="AZ8" i="1"/>
  <c r="AW8" i="1"/>
  <c r="AW7" i="1"/>
  <c r="AW6" i="1"/>
  <c r="AW2" i="1"/>
  <c r="U27" i="7"/>
  <c r="AB12" i="7"/>
  <c r="AB11" i="7"/>
  <c r="Z23" i="7"/>
  <c r="AE23" i="7" s="1"/>
  <c r="E135" i="7"/>
  <c r="F135" i="7" s="1"/>
  <c r="E125" i="7"/>
  <c r="F125" i="7" s="1"/>
  <c r="E117" i="7"/>
  <c r="F117" i="7" s="1"/>
  <c r="E109" i="7"/>
  <c r="F109" i="7" s="1"/>
  <c r="E101" i="7"/>
  <c r="F101" i="7" s="1"/>
  <c r="G101" i="7" s="1"/>
  <c r="E93" i="7"/>
  <c r="F93" i="7" s="1"/>
  <c r="E85" i="7"/>
  <c r="F85" i="7"/>
  <c r="Z85" i="7" s="1"/>
  <c r="AE85" i="7" s="1"/>
  <c r="E77" i="7"/>
  <c r="F77" i="7" s="1"/>
  <c r="E69" i="7"/>
  <c r="F69" i="7" s="1"/>
  <c r="E61" i="7"/>
  <c r="F61" i="7" s="1"/>
  <c r="Z61" i="7" s="1"/>
  <c r="AE61" i="7" s="1"/>
  <c r="AZ3" i="7"/>
  <c r="AZ2" i="7"/>
  <c r="AW2" i="7"/>
  <c r="E127" i="7"/>
  <c r="F127" i="7" s="1"/>
  <c r="E119" i="7"/>
  <c r="F119" i="7" s="1"/>
  <c r="E111" i="7"/>
  <c r="F111" i="7" s="1"/>
  <c r="E103" i="7"/>
  <c r="F103" i="7"/>
  <c r="E95" i="7"/>
  <c r="F95" i="7" s="1"/>
  <c r="E87" i="7"/>
  <c r="F87" i="7" s="1"/>
  <c r="Z87" i="7" s="1"/>
  <c r="AE87" i="7" s="1"/>
  <c r="E79" i="7"/>
  <c r="F79" i="7" s="1"/>
  <c r="E71" i="7"/>
  <c r="F71" i="7" s="1"/>
  <c r="Z71" i="7" s="1"/>
  <c r="AE71" i="7" s="1"/>
  <c r="E63" i="7"/>
  <c r="F63" i="7" s="1"/>
  <c r="E132" i="7"/>
  <c r="F132" i="7" s="1"/>
  <c r="E124" i="7"/>
  <c r="F124" i="7" s="1"/>
  <c r="E116" i="7"/>
  <c r="F116" i="7" s="1"/>
  <c r="E108" i="7"/>
  <c r="F108" i="7" s="1"/>
  <c r="E100" i="7"/>
  <c r="F100" i="7"/>
  <c r="Z100" i="7" s="1"/>
  <c r="AE100" i="7" s="1"/>
  <c r="E92" i="7"/>
  <c r="F92" i="7" s="1"/>
  <c r="E84" i="7"/>
  <c r="F84" i="7" s="1"/>
  <c r="E76" i="7"/>
  <c r="F76" i="7"/>
  <c r="E68" i="7"/>
  <c r="F68" i="7" s="1"/>
  <c r="E60" i="7"/>
  <c r="F60" i="7" s="1"/>
  <c r="E129" i="7"/>
  <c r="F129" i="7" s="1"/>
  <c r="E121" i="7"/>
  <c r="F121" i="7" s="1"/>
  <c r="Z121" i="7" s="1"/>
  <c r="AE121" i="7" s="1"/>
  <c r="E113" i="7"/>
  <c r="F113" i="7" s="1"/>
  <c r="G113" i="7" s="1"/>
  <c r="E105" i="7"/>
  <c r="F105" i="7" s="1"/>
  <c r="E97" i="7"/>
  <c r="F97" i="7" s="1"/>
  <c r="E89" i="7"/>
  <c r="F89" i="7" s="1"/>
  <c r="E81" i="7"/>
  <c r="F81" i="7" s="1"/>
  <c r="E73" i="7"/>
  <c r="F73" i="7" s="1"/>
  <c r="Z73" i="7" s="1"/>
  <c r="AE73" i="7" s="1"/>
  <c r="E65" i="7"/>
  <c r="F65" i="7" s="1"/>
  <c r="G65" i="7" s="1"/>
  <c r="E126" i="7"/>
  <c r="F126" i="7" s="1"/>
  <c r="E118" i="7"/>
  <c r="F118" i="7" s="1"/>
  <c r="E110" i="7"/>
  <c r="F110" i="7" s="1"/>
  <c r="E102" i="7"/>
  <c r="F102" i="7"/>
  <c r="G102" i="7" s="1"/>
  <c r="E94" i="7"/>
  <c r="F94" i="7" s="1"/>
  <c r="Z94" i="7" s="1"/>
  <c r="AE94" i="7" s="1"/>
  <c r="E86" i="7"/>
  <c r="F86" i="7" s="1"/>
  <c r="E78" i="7"/>
  <c r="F78" i="7"/>
  <c r="E70" i="7"/>
  <c r="F70" i="7" s="1"/>
  <c r="E62" i="7"/>
  <c r="F62" i="7"/>
  <c r="Z62" i="7" s="1"/>
  <c r="AE62" i="7" s="1"/>
  <c r="AW6" i="7"/>
  <c r="E131" i="7"/>
  <c r="F131" i="7" s="1"/>
  <c r="E123" i="7"/>
  <c r="F123" i="7" s="1"/>
  <c r="G123" i="7" s="1"/>
  <c r="J123" i="7" s="1"/>
  <c r="E115" i="7"/>
  <c r="F115" i="7" s="1"/>
  <c r="E107" i="7"/>
  <c r="F107" i="7"/>
  <c r="G107" i="7" s="1"/>
  <c r="E99" i="7"/>
  <c r="F99" i="7" s="1"/>
  <c r="E91" i="7"/>
  <c r="F91" i="7" s="1"/>
  <c r="G91" i="7" s="1"/>
  <c r="G85" i="7"/>
  <c r="E83" i="7"/>
  <c r="F83" i="7" s="1"/>
  <c r="E75" i="7"/>
  <c r="F75" i="7"/>
  <c r="G75" i="7" s="1"/>
  <c r="E67" i="7"/>
  <c r="F67" i="7" s="1"/>
  <c r="AB2" i="7"/>
  <c r="E128" i="7"/>
  <c r="F128" i="7" s="1"/>
  <c r="E120" i="7"/>
  <c r="F120" i="7" s="1"/>
  <c r="E112" i="7"/>
  <c r="F112" i="7" s="1"/>
  <c r="E104" i="7"/>
  <c r="F104" i="7" s="1"/>
  <c r="E96" i="7"/>
  <c r="F96" i="7" s="1"/>
  <c r="E88" i="7"/>
  <c r="F88" i="7" s="1"/>
  <c r="E80" i="7"/>
  <c r="F80" i="7" s="1"/>
  <c r="E72" i="7"/>
  <c r="F72" i="7" s="1"/>
  <c r="E64" i="7"/>
  <c r="F64" i="7" s="1"/>
  <c r="AZ53" i="2"/>
  <c r="AY53" i="2"/>
  <c r="AX53" i="2"/>
  <c r="AW53" i="2"/>
  <c r="AV53" i="2"/>
  <c r="AU53" i="2"/>
  <c r="AT53" i="2"/>
  <c r="AS53" i="2"/>
  <c r="AR53" i="2"/>
  <c r="G62" i="7"/>
  <c r="AE50" i="1"/>
  <c r="K46" i="2"/>
  <c r="L86" i="2"/>
  <c r="K106" i="2"/>
  <c r="AZ122" i="2"/>
  <c r="AY122" i="2"/>
  <c r="AX122" i="2"/>
  <c r="AW122" i="2"/>
  <c r="AV122" i="2"/>
  <c r="AU122" i="2"/>
  <c r="AT122" i="2"/>
  <c r="AS122" i="2"/>
  <c r="AR122" i="2"/>
  <c r="BR25" i="2"/>
  <c r="BQ25" i="2"/>
  <c r="BP25" i="2"/>
  <c r="BO25" i="2"/>
  <c r="BN25" i="2"/>
  <c r="BM25" i="2"/>
  <c r="BL25" i="2"/>
  <c r="BK25" i="2"/>
  <c r="BJ25" i="2"/>
  <c r="BQ23" i="2"/>
  <c r="BP23" i="2"/>
  <c r="BO23" i="2"/>
  <c r="BN23" i="2"/>
  <c r="BM23" i="2"/>
  <c r="BL23" i="2"/>
  <c r="BK23" i="2"/>
  <c r="BJ23" i="2"/>
  <c r="BR23" i="2"/>
  <c r="BR24" i="2"/>
  <c r="BQ24" i="2"/>
  <c r="BP24" i="2"/>
  <c r="BO24" i="2"/>
  <c r="BN24" i="2"/>
  <c r="BM24" i="2"/>
  <c r="BL24" i="2"/>
  <c r="BK24" i="2"/>
  <c r="BJ24" i="2"/>
  <c r="AZ54" i="2"/>
  <c r="AY54" i="2"/>
  <c r="AX54" i="2"/>
  <c r="AW54" i="2"/>
  <c r="AV54" i="2"/>
  <c r="AU54" i="2"/>
  <c r="AT54" i="2"/>
  <c r="AS54" i="2"/>
  <c r="AR54" i="2"/>
  <c r="AZ110" i="2"/>
  <c r="AY110" i="2"/>
  <c r="AX110" i="2"/>
  <c r="AW110" i="2"/>
  <c r="AV110" i="2"/>
  <c r="AU110" i="2"/>
  <c r="AT110" i="2"/>
  <c r="AS110" i="2"/>
  <c r="AR110" i="2"/>
  <c r="AZ102" i="2"/>
  <c r="AY102" i="2"/>
  <c r="AX102" i="2"/>
  <c r="AW102" i="2"/>
  <c r="AV102" i="2"/>
  <c r="AU102" i="2"/>
  <c r="AT102" i="2"/>
  <c r="AS102" i="2"/>
  <c r="AR102" i="2"/>
  <c r="BA94" i="2"/>
  <c r="BA86" i="2"/>
  <c r="BA78" i="2"/>
  <c r="BA70" i="2"/>
  <c r="BA62" i="2"/>
  <c r="BA38" i="2"/>
  <c r="J115" i="2"/>
  <c r="L79" i="2"/>
  <c r="Z93" i="1"/>
  <c r="Z107" i="1"/>
  <c r="L87" i="2"/>
  <c r="L59" i="2"/>
  <c r="J93" i="2"/>
  <c r="BA121" i="2"/>
  <c r="BA24" i="2"/>
  <c r="BA22" i="2"/>
  <c r="BA23" i="2"/>
  <c r="BA46" i="2"/>
  <c r="BA109" i="2"/>
  <c r="BA101" i="2"/>
  <c r="BA93" i="2"/>
  <c r="BA85" i="2"/>
  <c r="BA77" i="2"/>
  <c r="BA69" i="2"/>
  <c r="BA61" i="2"/>
  <c r="BS2" i="2"/>
  <c r="K103" i="2"/>
  <c r="J114" i="2"/>
  <c r="L74" i="2"/>
  <c r="BA28" i="2"/>
  <c r="G121" i="1"/>
  <c r="G120" i="1"/>
  <c r="AE76" i="1"/>
  <c r="J91" i="2"/>
  <c r="L67" i="2"/>
  <c r="L57" i="2"/>
  <c r="K48" i="2"/>
  <c r="AZ120" i="2"/>
  <c r="AY120" i="2"/>
  <c r="AX120" i="2"/>
  <c r="AW120" i="2"/>
  <c r="AV120" i="2"/>
  <c r="AU120" i="2"/>
  <c r="AT120" i="2"/>
  <c r="AS120" i="2"/>
  <c r="AR120" i="2"/>
  <c r="BQ17" i="2"/>
  <c r="BP17" i="2"/>
  <c r="BO17" i="2"/>
  <c r="BN17" i="2"/>
  <c r="BM17" i="2"/>
  <c r="BL17" i="2"/>
  <c r="BK17" i="2"/>
  <c r="BJ17" i="2"/>
  <c r="BR17" i="2"/>
  <c r="BR20" i="2"/>
  <c r="BQ20" i="2"/>
  <c r="BP20" i="2"/>
  <c r="BO20" i="2"/>
  <c r="BN20" i="2"/>
  <c r="BM20" i="2"/>
  <c r="BL20" i="2"/>
  <c r="BK20" i="2"/>
  <c r="BJ20" i="2"/>
  <c r="BR15" i="2"/>
  <c r="BQ15" i="2"/>
  <c r="BP15" i="2"/>
  <c r="BO15" i="2"/>
  <c r="BN15" i="2"/>
  <c r="BM15" i="2"/>
  <c r="BL15" i="2"/>
  <c r="BK15" i="2"/>
  <c r="BJ15" i="2"/>
  <c r="AZ116" i="2"/>
  <c r="AY116" i="2"/>
  <c r="AX116" i="2"/>
  <c r="AW116" i="2"/>
  <c r="AV116" i="2"/>
  <c r="AU116" i="2"/>
  <c r="AT116" i="2"/>
  <c r="AS116" i="2"/>
  <c r="AR116" i="2"/>
  <c r="AZ108" i="2"/>
  <c r="AY108" i="2"/>
  <c r="AX108" i="2"/>
  <c r="AW108" i="2"/>
  <c r="AV108" i="2"/>
  <c r="AU108" i="2"/>
  <c r="AT108" i="2"/>
  <c r="AS108" i="2"/>
  <c r="AR108" i="2"/>
  <c r="AZ100" i="2"/>
  <c r="AY100" i="2"/>
  <c r="AX100" i="2"/>
  <c r="AW100" i="2"/>
  <c r="AV100" i="2"/>
  <c r="AU100" i="2"/>
  <c r="AT100" i="2"/>
  <c r="AS100" i="2"/>
  <c r="AR100" i="2"/>
  <c r="BA92" i="2"/>
  <c r="BA84" i="2"/>
  <c r="BA76" i="2"/>
  <c r="BA68" i="2"/>
  <c r="BA60" i="2"/>
  <c r="K119" i="2"/>
  <c r="J94" i="2"/>
  <c r="G114" i="1"/>
  <c r="J34" i="3"/>
  <c r="AC34" i="3"/>
  <c r="K49" i="2"/>
  <c r="BA44" i="2"/>
  <c r="BA47" i="2"/>
  <c r="BS18" i="2"/>
  <c r="BA26" i="2"/>
  <c r="BA27" i="2"/>
  <c r="BS32" i="2"/>
  <c r="BA33" i="2"/>
  <c r="BS34" i="2"/>
  <c r="BS37" i="2"/>
  <c r="BA39" i="2"/>
  <c r="BS40" i="2"/>
  <c r="BS44" i="2"/>
  <c r="BS48" i="2"/>
  <c r="BS52" i="2"/>
  <c r="BS56" i="2"/>
  <c r="BS60" i="2"/>
  <c r="BS64" i="2"/>
  <c r="BS68" i="2"/>
  <c r="BS72" i="2"/>
  <c r="BS76" i="2"/>
  <c r="BS80" i="2"/>
  <c r="BS84" i="2"/>
  <c r="BS88" i="2"/>
  <c r="BS92" i="2"/>
  <c r="BS96" i="2"/>
  <c r="BS100" i="2"/>
  <c r="BS104" i="2"/>
  <c r="BS108" i="2"/>
  <c r="BS16" i="2"/>
  <c r="BA21" i="2"/>
  <c r="BS21" i="2"/>
  <c r="BS29" i="2"/>
  <c r="BS22" i="2"/>
  <c r="BA29" i="2"/>
  <c r="BA35" i="2"/>
  <c r="BS36" i="2"/>
  <c r="BS43" i="2"/>
  <c r="BS47" i="2"/>
  <c r="BS51" i="2"/>
  <c r="BS55" i="2"/>
  <c r="BS59" i="2"/>
  <c r="BS63" i="2"/>
  <c r="BS67" i="2"/>
  <c r="BS71" i="2"/>
  <c r="BS75" i="2"/>
  <c r="BS79" i="2"/>
  <c r="BS83" i="2"/>
  <c r="BS87" i="2"/>
  <c r="BS91" i="2"/>
  <c r="BS95" i="2"/>
  <c r="BS99" i="2"/>
  <c r="BS103" i="2"/>
  <c r="BS107" i="2"/>
  <c r="BS111" i="2"/>
  <c r="BS9" i="2"/>
  <c r="BS28" i="2"/>
  <c r="BS33" i="2"/>
  <c r="BS39" i="2"/>
  <c r="BS26" i="2"/>
  <c r="BS42" i="2"/>
  <c r="BS46" i="2"/>
  <c r="BS50" i="2"/>
  <c r="BS54" i="2"/>
  <c r="BS58" i="2"/>
  <c r="BS62" i="2"/>
  <c r="BS66" i="2"/>
  <c r="BS70" i="2"/>
  <c r="BS74" i="2"/>
  <c r="BS78" i="2"/>
  <c r="BS82" i="2"/>
  <c r="BS86" i="2"/>
  <c r="BS90" i="2"/>
  <c r="BS94" i="2"/>
  <c r="BS98" i="2"/>
  <c r="BS102" i="2"/>
  <c r="BS106" i="2"/>
  <c r="BS110" i="2"/>
  <c r="BS211" i="2"/>
  <c r="BS212" i="2"/>
  <c r="BS213" i="2"/>
  <c r="BS214" i="2"/>
  <c r="BS215" i="2"/>
  <c r="BS216" i="2"/>
  <c r="BS217" i="2"/>
  <c r="BS218" i="2"/>
  <c r="BS219" i="2"/>
  <c r="BS220" i="2"/>
  <c r="BA34" i="2"/>
  <c r="BS35" i="2"/>
  <c r="BA40" i="2"/>
  <c r="BA58" i="2"/>
  <c r="BS38" i="2"/>
  <c r="BS41" i="2"/>
  <c r="BS45" i="2"/>
  <c r="BS49" i="2"/>
  <c r="BS53" i="2"/>
  <c r="BS57" i="2"/>
  <c r="BS61" i="2"/>
  <c r="BS65" i="2"/>
  <c r="BS69" i="2"/>
  <c r="BS73" i="2"/>
  <c r="BS77" i="2"/>
  <c r="BS81" i="2"/>
  <c r="BS85" i="2"/>
  <c r="BS89" i="2"/>
  <c r="BS93" i="2"/>
  <c r="BS97" i="2"/>
  <c r="BS101" i="2"/>
  <c r="BS105" i="2"/>
  <c r="BS109" i="2"/>
  <c r="BS30" i="2"/>
  <c r="BS221" i="2"/>
  <c r="BS222" i="2"/>
  <c r="BS230" i="2"/>
  <c r="BS239" i="2"/>
  <c r="BS243" i="2"/>
  <c r="BS247" i="2"/>
  <c r="BS223" i="2"/>
  <c r="BS236" i="2"/>
  <c r="BS27" i="2"/>
  <c r="BS224" i="2"/>
  <c r="BS231" i="2"/>
  <c r="BS233" i="2"/>
  <c r="BS242" i="2"/>
  <c r="BS246" i="2"/>
  <c r="BS225" i="2"/>
  <c r="BS238" i="2"/>
  <c r="BS226" i="2"/>
  <c r="BS235" i="2"/>
  <c r="BS241" i="2"/>
  <c r="BS245" i="2"/>
  <c r="BA32" i="2"/>
  <c r="BS227" i="2"/>
  <c r="BS232" i="2"/>
  <c r="BA31" i="2"/>
  <c r="BS228" i="2"/>
  <c r="BS237" i="2"/>
  <c r="BS240" i="2"/>
  <c r="BS244" i="2"/>
  <c r="BS248" i="2"/>
  <c r="BS249" i="2"/>
  <c r="BS250" i="2"/>
  <c r="BS251" i="2"/>
  <c r="BS252" i="2"/>
  <c r="BS253" i="2"/>
  <c r="BS254" i="2"/>
  <c r="BS255" i="2"/>
  <c r="BS256" i="2"/>
  <c r="BS257" i="2"/>
  <c r="BS258" i="2"/>
  <c r="BS259" i="2"/>
  <c r="BS260" i="2"/>
  <c r="BS261" i="2"/>
  <c r="BS262" i="2"/>
  <c r="BS263" i="2"/>
  <c r="BS264" i="2"/>
  <c r="BS265" i="2"/>
  <c r="BS266" i="2"/>
  <c r="BS267" i="2"/>
  <c r="BS268" i="2"/>
  <c r="BS269" i="2"/>
  <c r="BS270" i="2"/>
  <c r="BS271" i="2"/>
  <c r="BS273" i="2"/>
  <c r="BS277" i="2"/>
  <c r="BS281" i="2"/>
  <c r="BS285" i="2"/>
  <c r="BS289" i="2"/>
  <c r="BS293" i="2"/>
  <c r="BS297" i="2"/>
  <c r="BS301" i="2"/>
  <c r="BS305" i="2"/>
  <c r="BS309" i="2"/>
  <c r="BS313" i="2"/>
  <c r="BS317" i="2"/>
  <c r="BS321" i="2"/>
  <c r="BS325" i="2"/>
  <c r="BS329" i="2"/>
  <c r="BS333" i="2"/>
  <c r="BS337" i="2"/>
  <c r="BS341" i="2"/>
  <c r="BS353" i="2"/>
  <c r="BS360" i="2"/>
  <c r="BS364" i="2"/>
  <c r="BS368" i="2"/>
  <c r="BS372" i="2"/>
  <c r="BS376" i="2"/>
  <c r="BS387" i="2"/>
  <c r="BS396" i="2"/>
  <c r="BS398" i="2"/>
  <c r="BS400" i="2"/>
  <c r="BS402" i="2"/>
  <c r="BS404" i="2"/>
  <c r="BS229" i="2"/>
  <c r="BS234" i="2"/>
  <c r="BS354" i="2"/>
  <c r="BS393" i="2"/>
  <c r="BS406" i="2"/>
  <c r="BS408" i="2"/>
  <c r="BS272" i="2"/>
  <c r="BS276" i="2"/>
  <c r="BS280" i="2"/>
  <c r="BS284" i="2"/>
  <c r="BS288" i="2"/>
  <c r="BS292" i="2"/>
  <c r="BS296" i="2"/>
  <c r="BS300" i="2"/>
  <c r="BS304" i="2"/>
  <c r="BS308" i="2"/>
  <c r="BS312" i="2"/>
  <c r="BS316" i="2"/>
  <c r="BS320" i="2"/>
  <c r="BS324" i="2"/>
  <c r="BS328" i="2"/>
  <c r="BS332" i="2"/>
  <c r="BS336" i="2"/>
  <c r="BS340" i="2"/>
  <c r="BS355" i="2"/>
  <c r="BS361" i="2"/>
  <c r="BS365" i="2"/>
  <c r="BS369" i="2"/>
  <c r="BS373" i="2"/>
  <c r="BS377" i="2"/>
  <c r="BS390" i="2"/>
  <c r="BS391" i="2"/>
  <c r="BS397" i="2"/>
  <c r="BS399" i="2"/>
  <c r="BS401" i="2"/>
  <c r="BS403" i="2"/>
  <c r="BS405" i="2"/>
  <c r="BS407" i="2"/>
  <c r="BS344" i="2"/>
  <c r="BS345" i="2"/>
  <c r="BS346" i="2"/>
  <c r="BS347" i="2"/>
  <c r="BS348" i="2"/>
  <c r="BS356" i="2"/>
  <c r="BS380" i="2"/>
  <c r="BS381" i="2"/>
  <c r="BS382" i="2"/>
  <c r="BS383" i="2"/>
  <c r="BS384" i="2"/>
  <c r="BS385" i="2"/>
  <c r="BS386" i="2"/>
  <c r="BS388" i="2"/>
  <c r="BS389" i="2"/>
  <c r="BS392" i="2"/>
  <c r="BS394" i="2"/>
  <c r="BS395" i="2"/>
  <c r="BS275" i="2"/>
  <c r="BS279" i="2"/>
  <c r="BS283" i="2"/>
  <c r="BS287" i="2"/>
  <c r="BS291" i="2"/>
  <c r="BS295" i="2"/>
  <c r="BS299" i="2"/>
  <c r="BS303" i="2"/>
  <c r="BS307" i="2"/>
  <c r="BS311" i="2"/>
  <c r="BS315" i="2"/>
  <c r="BS319" i="2"/>
  <c r="BS323" i="2"/>
  <c r="BS327" i="2"/>
  <c r="BS331" i="2"/>
  <c r="BS335" i="2"/>
  <c r="BS339" i="2"/>
  <c r="BS343" i="2"/>
  <c r="BS349" i="2"/>
  <c r="BS357" i="2"/>
  <c r="BS362" i="2"/>
  <c r="BS366" i="2"/>
  <c r="BS370" i="2"/>
  <c r="BS374" i="2"/>
  <c r="BS378" i="2"/>
  <c r="BA36" i="2"/>
  <c r="BS350" i="2"/>
  <c r="BS358" i="2"/>
  <c r="BS274" i="2"/>
  <c r="BS278" i="2"/>
  <c r="BS282" i="2"/>
  <c r="BS286" i="2"/>
  <c r="BS290" i="2"/>
  <c r="BS294" i="2"/>
  <c r="BS298" i="2"/>
  <c r="BS302" i="2"/>
  <c r="BS306" i="2"/>
  <c r="BS310" i="2"/>
  <c r="BS314" i="2"/>
  <c r="BS318" i="2"/>
  <c r="BS322" i="2"/>
  <c r="BS326" i="2"/>
  <c r="BS330" i="2"/>
  <c r="BS334" i="2"/>
  <c r="BS338" i="2"/>
  <c r="BS342" i="2"/>
  <c r="BS351" i="2"/>
  <c r="BS359" i="2"/>
  <c r="BS363" i="2"/>
  <c r="BS367" i="2"/>
  <c r="BS371" i="2"/>
  <c r="BS375" i="2"/>
  <c r="BS379" i="2"/>
  <c r="BS352" i="2"/>
  <c r="BA119" i="2"/>
  <c r="BA55" i="2"/>
  <c r="BS19" i="2"/>
  <c r="BS11" i="2"/>
  <c r="BA115" i="2"/>
  <c r="BA107" i="2"/>
  <c r="BA99" i="2"/>
  <c r="BA91" i="2"/>
  <c r="BA83" i="2"/>
  <c r="BA75" i="2"/>
  <c r="BA67" i="2"/>
  <c r="BA59" i="2"/>
  <c r="BA45" i="2"/>
  <c r="G76" i="7"/>
  <c r="Z76" i="7"/>
  <c r="AE54" i="1"/>
  <c r="BR6" i="2"/>
  <c r="BQ6" i="2"/>
  <c r="BP6" i="2"/>
  <c r="BO6" i="2"/>
  <c r="BN6" i="2"/>
  <c r="BM6" i="2"/>
  <c r="BL6" i="2"/>
  <c r="BK6" i="2"/>
  <c r="BJ6" i="2"/>
  <c r="L70" i="2"/>
  <c r="K60" i="4"/>
  <c r="L75" i="2"/>
  <c r="L61" i="2"/>
  <c r="K41" i="2"/>
  <c r="L85" i="2"/>
  <c r="BA118" i="2"/>
  <c r="BA52" i="2"/>
  <c r="BA25" i="2"/>
  <c r="BA42" i="2"/>
  <c r="BA114" i="2"/>
  <c r="BA106" i="2"/>
  <c r="BA98" i="2"/>
  <c r="BA90" i="2"/>
  <c r="BA82" i="2"/>
  <c r="BA74" i="2"/>
  <c r="BA66" i="2"/>
  <c r="BA51" i="2"/>
  <c r="BS4" i="2"/>
  <c r="K51" i="2"/>
  <c r="K63" i="2"/>
  <c r="G73" i="7"/>
  <c r="K73" i="7" s="1"/>
  <c r="Z27" i="1"/>
  <c r="AE27" i="1" s="1"/>
  <c r="G85" i="1"/>
  <c r="G119" i="1"/>
  <c r="K119" i="1" s="1"/>
  <c r="K43" i="3"/>
  <c r="AC43" i="3"/>
  <c r="BR7" i="2"/>
  <c r="BQ7" i="2"/>
  <c r="BP7" i="2"/>
  <c r="BO7" i="2"/>
  <c r="BN7" i="2"/>
  <c r="BM7" i="2"/>
  <c r="BL7" i="2"/>
  <c r="BK7" i="2"/>
  <c r="BJ7" i="2"/>
  <c r="BR5" i="2"/>
  <c r="BQ5" i="2"/>
  <c r="BP5" i="2"/>
  <c r="BO5" i="2"/>
  <c r="BN5" i="2"/>
  <c r="BM5" i="2"/>
  <c r="BL5" i="2"/>
  <c r="BK5" i="2"/>
  <c r="BJ5" i="2"/>
  <c r="K52" i="2"/>
  <c r="L69" i="2"/>
  <c r="BA117" i="2"/>
  <c r="BS10" i="2"/>
  <c r="BS14" i="2"/>
  <c r="BA57" i="2"/>
  <c r="BA113" i="2"/>
  <c r="BA105" i="2"/>
  <c r="BA97" i="2"/>
  <c r="BA89" i="2"/>
  <c r="BA81" i="2"/>
  <c r="BA73" i="2"/>
  <c r="BA65" i="2"/>
  <c r="BA43" i="2"/>
  <c r="BS3" i="2"/>
  <c r="K111" i="2"/>
  <c r="BR8" i="2"/>
  <c r="BQ8" i="2"/>
  <c r="BP8" i="2"/>
  <c r="BO8" i="2"/>
  <c r="BN8" i="2"/>
  <c r="BM8" i="2"/>
  <c r="BL8" i="2"/>
  <c r="BK8" i="2"/>
  <c r="BJ8" i="2"/>
  <c r="L78" i="2"/>
  <c r="K88" i="2"/>
  <c r="K44" i="2"/>
  <c r="J90" i="2"/>
  <c r="BA50" i="2"/>
  <c r="BS31" i="2"/>
  <c r="BS13" i="2"/>
  <c r="BA49" i="2"/>
  <c r="BA112" i="2"/>
  <c r="BA104" i="2"/>
  <c r="BA96" i="2"/>
  <c r="BA88" i="2"/>
  <c r="BA80" i="2"/>
  <c r="BA72" i="2"/>
  <c r="BA64" i="2"/>
  <c r="BA56" i="2"/>
  <c r="K71" i="2"/>
  <c r="K43" i="2"/>
  <c r="K95" i="2"/>
  <c r="Z110" i="1"/>
  <c r="G62" i="1"/>
  <c r="L83" i="2"/>
  <c r="L80" i="2"/>
  <c r="L54" i="2"/>
  <c r="L84" i="2"/>
  <c r="L77" i="2"/>
  <c r="BA37" i="2"/>
  <c r="BA30" i="2"/>
  <c r="BS12" i="2"/>
  <c r="BA41" i="2"/>
  <c r="BA111" i="2"/>
  <c r="BA103" i="2"/>
  <c r="BA95" i="2"/>
  <c r="BA87" i="2"/>
  <c r="BA79" i="2"/>
  <c r="BA71" i="2"/>
  <c r="BA63" i="2"/>
  <c r="BA48" i="2"/>
  <c r="J66" i="2"/>
  <c r="J98" i="2"/>
  <c r="L56" i="2"/>
  <c r="AO100" i="2"/>
  <c r="AP100" i="2"/>
  <c r="AQ100" i="2"/>
  <c r="BI17" i="2"/>
  <c r="BH17" i="2"/>
  <c r="AO54" i="2"/>
  <c r="AN54" i="2"/>
  <c r="AM54" i="2" s="1"/>
  <c r="AP54" i="2"/>
  <c r="AQ54" i="2"/>
  <c r="BH6" i="2"/>
  <c r="BI6" i="2"/>
  <c r="AO120" i="2"/>
  <c r="AP120" i="2"/>
  <c r="AQ120" i="2"/>
  <c r="AO102" i="2"/>
  <c r="AN102" i="2"/>
  <c r="AJ102" i="2" s="1"/>
  <c r="AP102" i="2"/>
  <c r="AQ102" i="2"/>
  <c r="AO108" i="2"/>
  <c r="AP108" i="2"/>
  <c r="AQ108" i="2"/>
  <c r="BH24" i="2"/>
  <c r="BI24" i="2"/>
  <c r="AO53" i="2"/>
  <c r="AN53" i="2"/>
  <c r="AJ53" i="2" s="1"/>
  <c r="AP53" i="2"/>
  <c r="AQ53" i="2"/>
  <c r="AO116" i="2"/>
  <c r="AP116" i="2"/>
  <c r="AQ116" i="2"/>
  <c r="BH15" i="2"/>
  <c r="BI15" i="2"/>
  <c r="AO110" i="2"/>
  <c r="AN110" i="2"/>
  <c r="AJ110" i="2" s="1"/>
  <c r="AP110" i="2"/>
  <c r="AQ110" i="2"/>
  <c r="BH23" i="2"/>
  <c r="BI23" i="2"/>
  <c r="BI5" i="2"/>
  <c r="BH5" i="2"/>
  <c r="BG5" i="2"/>
  <c r="BE5" i="2"/>
  <c r="BH8" i="2"/>
  <c r="BI8" i="2"/>
  <c r="BH7" i="2"/>
  <c r="BG7" i="2"/>
  <c r="BE7" i="2"/>
  <c r="BI7" i="2"/>
  <c r="BI25" i="2"/>
  <c r="BH25" i="2"/>
  <c r="BG25" i="2"/>
  <c r="BE25" i="2" s="1"/>
  <c r="BH20" i="2"/>
  <c r="BI20" i="2"/>
  <c r="AO122" i="2"/>
  <c r="AN122" i="2"/>
  <c r="AJ122" i="2" s="1"/>
  <c r="AP122" i="2"/>
  <c r="AQ122" i="2"/>
  <c r="AZ89" i="2"/>
  <c r="AY89" i="2"/>
  <c r="AX89" i="2"/>
  <c r="AW89" i="2"/>
  <c r="AV89" i="2"/>
  <c r="AU89" i="2"/>
  <c r="AT89" i="2"/>
  <c r="AS89" i="2"/>
  <c r="AR89" i="2"/>
  <c r="AZ105" i="2"/>
  <c r="AY105" i="2"/>
  <c r="AX105" i="2"/>
  <c r="AW105" i="2"/>
  <c r="AV105" i="2"/>
  <c r="AU105" i="2"/>
  <c r="AT105" i="2"/>
  <c r="AS105" i="2"/>
  <c r="AR105" i="2"/>
  <c r="AZ90" i="2"/>
  <c r="AY90" i="2"/>
  <c r="AX90" i="2"/>
  <c r="AW90" i="2"/>
  <c r="AV90" i="2"/>
  <c r="AU90" i="2"/>
  <c r="AT90" i="2"/>
  <c r="AS90" i="2"/>
  <c r="AR90" i="2"/>
  <c r="AE76" i="7"/>
  <c r="AF76" i="7" s="1"/>
  <c r="AZ67" i="2"/>
  <c r="AY67" i="2"/>
  <c r="AX67" i="2"/>
  <c r="AW67" i="2"/>
  <c r="AV67" i="2"/>
  <c r="AU67" i="2"/>
  <c r="AT67" i="2"/>
  <c r="AS67" i="2"/>
  <c r="AR67" i="2"/>
  <c r="BQ19" i="2"/>
  <c r="BR19" i="2"/>
  <c r="BP19" i="2"/>
  <c r="BO19" i="2"/>
  <c r="BN19" i="2"/>
  <c r="BM19" i="2"/>
  <c r="BL19" i="2"/>
  <c r="BK19" i="2"/>
  <c r="BJ19" i="2"/>
  <c r="BR367" i="2"/>
  <c r="BQ367" i="2"/>
  <c r="BP367" i="2"/>
  <c r="BO367" i="2"/>
  <c r="BN367" i="2"/>
  <c r="BM367" i="2"/>
  <c r="BL367" i="2"/>
  <c r="BK367" i="2"/>
  <c r="BJ367" i="2"/>
  <c r="BQ326" i="2"/>
  <c r="BP326" i="2"/>
  <c r="BO326" i="2"/>
  <c r="BN326" i="2"/>
  <c r="BM326" i="2"/>
  <c r="BL326" i="2"/>
  <c r="BK326" i="2"/>
  <c r="BJ326" i="2"/>
  <c r="BR326" i="2"/>
  <c r="BQ294" i="2"/>
  <c r="BP294" i="2"/>
  <c r="BO294" i="2"/>
  <c r="BN294" i="2"/>
  <c r="BM294" i="2"/>
  <c r="BL294" i="2"/>
  <c r="BK294" i="2"/>
  <c r="BJ294" i="2"/>
  <c r="BR294" i="2"/>
  <c r="AZ36" i="2"/>
  <c r="AY36" i="2"/>
  <c r="AX36" i="2"/>
  <c r="AW36" i="2"/>
  <c r="AV36" i="2"/>
  <c r="AU36" i="2"/>
  <c r="AT36" i="2"/>
  <c r="AS36" i="2"/>
  <c r="AR36" i="2"/>
  <c r="BR343" i="2"/>
  <c r="BQ343" i="2"/>
  <c r="BP343" i="2"/>
  <c r="BO343" i="2"/>
  <c r="BN343" i="2"/>
  <c r="BM343" i="2"/>
  <c r="BL343" i="2"/>
  <c r="BK343" i="2"/>
  <c r="BJ343" i="2"/>
  <c r="BQ311" i="2"/>
  <c r="BP311" i="2"/>
  <c r="BO311" i="2"/>
  <c r="BN311" i="2"/>
  <c r="BM311" i="2"/>
  <c r="BL311" i="2"/>
  <c r="BK311" i="2"/>
  <c r="BJ311" i="2"/>
  <c r="BR311" i="2"/>
  <c r="BQ279" i="2"/>
  <c r="BP279" i="2"/>
  <c r="BO279" i="2"/>
  <c r="BN279" i="2"/>
  <c r="BM279" i="2"/>
  <c r="BL279" i="2"/>
  <c r="BK279" i="2"/>
  <c r="BJ279" i="2"/>
  <c r="BR279" i="2"/>
  <c r="BR385" i="2"/>
  <c r="BQ385" i="2"/>
  <c r="BP385" i="2"/>
  <c r="BO385" i="2"/>
  <c r="BN385" i="2"/>
  <c r="BM385" i="2"/>
  <c r="BL385" i="2"/>
  <c r="BK385" i="2"/>
  <c r="BJ385" i="2"/>
  <c r="BR347" i="2"/>
  <c r="BQ347" i="2"/>
  <c r="BP347" i="2"/>
  <c r="BO347" i="2"/>
  <c r="BN347" i="2"/>
  <c r="BM347" i="2"/>
  <c r="BL347" i="2"/>
  <c r="BK347" i="2"/>
  <c r="BJ347" i="2"/>
  <c r="BR399" i="2"/>
  <c r="BQ399" i="2"/>
  <c r="BP399" i="2"/>
  <c r="BO399" i="2"/>
  <c r="BN399" i="2"/>
  <c r="BM399" i="2"/>
  <c r="BL399" i="2"/>
  <c r="BK399" i="2"/>
  <c r="BJ399" i="2"/>
  <c r="BQ361" i="2"/>
  <c r="BP361" i="2"/>
  <c r="BO361" i="2"/>
  <c r="BN361" i="2"/>
  <c r="BM361" i="2"/>
  <c r="BL361" i="2"/>
  <c r="BK361" i="2"/>
  <c r="BJ361" i="2"/>
  <c r="BR361" i="2"/>
  <c r="BR316" i="2"/>
  <c r="BQ316" i="2"/>
  <c r="BP316" i="2"/>
  <c r="BO316" i="2"/>
  <c r="BN316" i="2"/>
  <c r="BM316" i="2"/>
  <c r="BL316" i="2"/>
  <c r="BK316" i="2"/>
  <c r="BJ316" i="2"/>
  <c r="BR284" i="2"/>
  <c r="BQ284" i="2"/>
  <c r="BP284" i="2"/>
  <c r="BO284" i="2"/>
  <c r="BN284" i="2"/>
  <c r="BM284" i="2"/>
  <c r="BL284" i="2"/>
  <c r="BK284" i="2"/>
  <c r="BJ284" i="2"/>
  <c r="BR234" i="2"/>
  <c r="BQ234" i="2"/>
  <c r="BP234" i="2"/>
  <c r="BO234" i="2"/>
  <c r="BN234" i="2"/>
  <c r="BM234" i="2"/>
  <c r="BL234" i="2"/>
  <c r="BK234" i="2"/>
  <c r="BJ234" i="2"/>
  <c r="BQ376" i="2"/>
  <c r="BP376" i="2"/>
  <c r="BO376" i="2"/>
  <c r="BN376" i="2"/>
  <c r="BM376" i="2"/>
  <c r="BL376" i="2"/>
  <c r="BK376" i="2"/>
  <c r="BJ376" i="2"/>
  <c r="BR376" i="2"/>
  <c r="BR333" i="2"/>
  <c r="BQ333" i="2"/>
  <c r="BP333" i="2"/>
  <c r="BO333" i="2"/>
  <c r="BN333" i="2"/>
  <c r="BM333" i="2"/>
  <c r="BL333" i="2"/>
  <c r="BK333" i="2"/>
  <c r="BJ333" i="2"/>
  <c r="BR301" i="2"/>
  <c r="BQ301" i="2"/>
  <c r="BP301" i="2"/>
  <c r="BO301" i="2"/>
  <c r="BN301" i="2"/>
  <c r="BM301" i="2"/>
  <c r="BL301" i="2"/>
  <c r="BK301" i="2"/>
  <c r="BJ301" i="2"/>
  <c r="BQ271" i="2"/>
  <c r="BP271" i="2"/>
  <c r="BO271" i="2"/>
  <c r="BN271" i="2"/>
  <c r="BM271" i="2"/>
  <c r="BL271" i="2"/>
  <c r="BK271" i="2"/>
  <c r="BJ271" i="2"/>
  <c r="BR271" i="2"/>
  <c r="BQ263" i="2"/>
  <c r="BP263" i="2"/>
  <c r="BO263" i="2"/>
  <c r="BN263" i="2"/>
  <c r="BM263" i="2"/>
  <c r="BL263" i="2"/>
  <c r="BK263" i="2"/>
  <c r="BJ263" i="2"/>
  <c r="BR263" i="2"/>
  <c r="BR255" i="2"/>
  <c r="BQ255" i="2"/>
  <c r="BP255" i="2"/>
  <c r="BO255" i="2"/>
  <c r="BN255" i="2"/>
  <c r="BM255" i="2"/>
  <c r="BL255" i="2"/>
  <c r="BK255" i="2"/>
  <c r="BJ255" i="2"/>
  <c r="BR244" i="2"/>
  <c r="BQ244" i="2"/>
  <c r="BP244" i="2"/>
  <c r="BO244" i="2"/>
  <c r="BN244" i="2"/>
  <c r="BM244" i="2"/>
  <c r="BL244" i="2"/>
  <c r="BK244" i="2"/>
  <c r="BJ244" i="2"/>
  <c r="BR245" i="2"/>
  <c r="BQ245" i="2"/>
  <c r="BP245" i="2"/>
  <c r="BO245" i="2"/>
  <c r="BN245" i="2"/>
  <c r="BM245" i="2"/>
  <c r="BL245" i="2"/>
  <c r="BK245" i="2"/>
  <c r="BJ245" i="2"/>
  <c r="BR233" i="2"/>
  <c r="BQ233" i="2"/>
  <c r="BP233" i="2"/>
  <c r="BO233" i="2"/>
  <c r="BN233" i="2"/>
  <c r="BM233" i="2"/>
  <c r="BL233" i="2"/>
  <c r="BK233" i="2"/>
  <c r="BJ233" i="2"/>
  <c r="BR239" i="2"/>
  <c r="BQ239" i="2"/>
  <c r="BP239" i="2"/>
  <c r="BO239" i="2"/>
  <c r="BN239" i="2"/>
  <c r="BM239" i="2"/>
  <c r="BL239" i="2"/>
  <c r="BK239" i="2"/>
  <c r="BJ239" i="2"/>
  <c r="BR97" i="2"/>
  <c r="BQ97" i="2"/>
  <c r="BP97" i="2"/>
  <c r="BO97" i="2"/>
  <c r="BN97" i="2"/>
  <c r="BM97" i="2"/>
  <c r="BL97" i="2"/>
  <c r="BK97" i="2"/>
  <c r="BJ97" i="2"/>
  <c r="BQ65" i="2"/>
  <c r="BP65" i="2"/>
  <c r="BO65" i="2"/>
  <c r="BN65" i="2"/>
  <c r="BM65" i="2"/>
  <c r="BL65" i="2"/>
  <c r="BK65" i="2"/>
  <c r="BJ65" i="2"/>
  <c r="BR65" i="2"/>
  <c r="AZ58" i="2"/>
  <c r="AY58" i="2"/>
  <c r="AX58" i="2"/>
  <c r="AW58" i="2"/>
  <c r="AV58" i="2"/>
  <c r="AU58" i="2"/>
  <c r="AT58" i="2"/>
  <c r="AS58" i="2"/>
  <c r="AR58" i="2"/>
  <c r="BR216" i="2"/>
  <c r="BQ216" i="2"/>
  <c r="BP216" i="2"/>
  <c r="BO216" i="2"/>
  <c r="BN216" i="2"/>
  <c r="BM216" i="2"/>
  <c r="BL216" i="2"/>
  <c r="BK216" i="2"/>
  <c r="BJ216" i="2"/>
  <c r="BR102" i="2"/>
  <c r="BQ102" i="2"/>
  <c r="BP102" i="2"/>
  <c r="BO102" i="2"/>
  <c r="BN102" i="2"/>
  <c r="BM102" i="2"/>
  <c r="BL102" i="2"/>
  <c r="BK102" i="2"/>
  <c r="BJ102" i="2"/>
  <c r="BR70" i="2"/>
  <c r="BQ70" i="2"/>
  <c r="BP70" i="2"/>
  <c r="BO70" i="2"/>
  <c r="BN70" i="2"/>
  <c r="BM70" i="2"/>
  <c r="BL70" i="2"/>
  <c r="BK70" i="2"/>
  <c r="BJ70" i="2"/>
  <c r="BR26" i="2"/>
  <c r="BQ26" i="2"/>
  <c r="BP26" i="2"/>
  <c r="BO26" i="2"/>
  <c r="BN26" i="2"/>
  <c r="BM26" i="2"/>
  <c r="BL26" i="2"/>
  <c r="BK26" i="2"/>
  <c r="BJ26" i="2"/>
  <c r="BR99" i="2"/>
  <c r="BQ99" i="2"/>
  <c r="BP99" i="2"/>
  <c r="BO99" i="2"/>
  <c r="BN99" i="2"/>
  <c r="BM99" i="2"/>
  <c r="BL99" i="2"/>
  <c r="BK99" i="2"/>
  <c r="BJ99" i="2"/>
  <c r="BR67" i="2"/>
  <c r="BQ67" i="2"/>
  <c r="BP67" i="2"/>
  <c r="BO67" i="2"/>
  <c r="BN67" i="2"/>
  <c r="BM67" i="2"/>
  <c r="BL67" i="2"/>
  <c r="BK67" i="2"/>
  <c r="BJ67" i="2"/>
  <c r="AZ35" i="2"/>
  <c r="AY35" i="2"/>
  <c r="AX35" i="2"/>
  <c r="AW35" i="2"/>
  <c r="AV35" i="2"/>
  <c r="AU35" i="2"/>
  <c r="AT35" i="2"/>
  <c r="AS35" i="2"/>
  <c r="AR35" i="2"/>
  <c r="BR104" i="2"/>
  <c r="BQ104" i="2"/>
  <c r="BP104" i="2"/>
  <c r="BO104" i="2"/>
  <c r="BN104" i="2"/>
  <c r="BM104" i="2"/>
  <c r="BL104" i="2"/>
  <c r="BK104" i="2"/>
  <c r="BJ104" i="2"/>
  <c r="BR72" i="2"/>
  <c r="BQ72" i="2"/>
  <c r="BP72" i="2"/>
  <c r="BO72" i="2"/>
  <c r="BN72" i="2"/>
  <c r="BM72" i="2"/>
  <c r="BL72" i="2"/>
  <c r="BK72" i="2"/>
  <c r="BJ72" i="2"/>
  <c r="BR40" i="2"/>
  <c r="BQ40" i="2"/>
  <c r="BP40" i="2"/>
  <c r="BO40" i="2"/>
  <c r="BN40" i="2"/>
  <c r="BM40" i="2"/>
  <c r="BL40" i="2"/>
  <c r="BK40" i="2"/>
  <c r="BJ40" i="2"/>
  <c r="BR18" i="2"/>
  <c r="BQ18" i="2"/>
  <c r="BP18" i="2"/>
  <c r="BO18" i="2"/>
  <c r="BN18" i="2"/>
  <c r="BM18" i="2"/>
  <c r="BL18" i="2"/>
  <c r="BK18" i="2"/>
  <c r="BJ18" i="2"/>
  <c r="AZ92" i="2"/>
  <c r="AY92" i="2"/>
  <c r="AX92" i="2"/>
  <c r="AW92" i="2"/>
  <c r="AV92" i="2"/>
  <c r="AU92" i="2"/>
  <c r="AT92" i="2"/>
  <c r="AS92" i="2"/>
  <c r="AR92" i="2"/>
  <c r="AZ101" i="2"/>
  <c r="AY101" i="2"/>
  <c r="AX101" i="2"/>
  <c r="AW101" i="2"/>
  <c r="AV101" i="2"/>
  <c r="AU101" i="2"/>
  <c r="AT101" i="2"/>
  <c r="AS101" i="2"/>
  <c r="AR101" i="2"/>
  <c r="AZ78" i="2"/>
  <c r="AY78" i="2"/>
  <c r="AX78" i="2"/>
  <c r="AW78" i="2"/>
  <c r="AV78" i="2"/>
  <c r="AU78" i="2"/>
  <c r="AT78" i="2"/>
  <c r="AS78" i="2"/>
  <c r="AR78" i="2"/>
  <c r="AZ72" i="2"/>
  <c r="AY72" i="2"/>
  <c r="AX72" i="2"/>
  <c r="AW72" i="2"/>
  <c r="AV72" i="2"/>
  <c r="AU72" i="2"/>
  <c r="AT72" i="2"/>
  <c r="AS72" i="2"/>
  <c r="AR72" i="2"/>
  <c r="AY52" i="2"/>
  <c r="AX52" i="2"/>
  <c r="AW52" i="2"/>
  <c r="AV52" i="2"/>
  <c r="AU52" i="2"/>
  <c r="AT52" i="2"/>
  <c r="AS52" i="2"/>
  <c r="AR52" i="2"/>
  <c r="AZ52" i="2"/>
  <c r="AZ111" i="2"/>
  <c r="AY111" i="2"/>
  <c r="AX111" i="2"/>
  <c r="AW111" i="2"/>
  <c r="AV111" i="2"/>
  <c r="AU111" i="2"/>
  <c r="AT111" i="2"/>
  <c r="AS111" i="2"/>
  <c r="AR111" i="2"/>
  <c r="AZ88" i="2"/>
  <c r="AY88" i="2"/>
  <c r="AX88" i="2"/>
  <c r="AW88" i="2"/>
  <c r="AV88" i="2"/>
  <c r="AU88" i="2"/>
  <c r="AT88" i="2"/>
  <c r="AS88" i="2"/>
  <c r="AR88" i="2"/>
  <c r="AZ48" i="2"/>
  <c r="AY48" i="2"/>
  <c r="AX48" i="2"/>
  <c r="AW48" i="2"/>
  <c r="AV48" i="2"/>
  <c r="AU48" i="2"/>
  <c r="AT48" i="2"/>
  <c r="AS48" i="2"/>
  <c r="AR48" i="2"/>
  <c r="AY41" i="2"/>
  <c r="AX41" i="2"/>
  <c r="AW41" i="2"/>
  <c r="AV41" i="2"/>
  <c r="AU41" i="2"/>
  <c r="AT41" i="2"/>
  <c r="AS41" i="2"/>
  <c r="AR41" i="2"/>
  <c r="AZ41" i="2"/>
  <c r="AZ96" i="2"/>
  <c r="AY96" i="2"/>
  <c r="AX96" i="2"/>
  <c r="AW96" i="2"/>
  <c r="AV96" i="2"/>
  <c r="AU96" i="2"/>
  <c r="AT96" i="2"/>
  <c r="AS96" i="2"/>
  <c r="AR96" i="2"/>
  <c r="BR3" i="2"/>
  <c r="BQ3" i="2"/>
  <c r="BP3" i="2"/>
  <c r="BO3" i="2"/>
  <c r="BN3" i="2"/>
  <c r="BM3" i="2"/>
  <c r="BL3" i="2"/>
  <c r="BK3" i="2"/>
  <c r="BJ3" i="2"/>
  <c r="AZ113" i="2"/>
  <c r="AY113" i="2"/>
  <c r="AX113" i="2"/>
  <c r="AW113" i="2"/>
  <c r="AV113" i="2"/>
  <c r="AU113" i="2"/>
  <c r="AT113" i="2"/>
  <c r="AS113" i="2"/>
  <c r="AR113" i="2"/>
  <c r="AZ98" i="2"/>
  <c r="AY98" i="2"/>
  <c r="AX98" i="2"/>
  <c r="AW98" i="2"/>
  <c r="AV98" i="2"/>
  <c r="AU98" i="2"/>
  <c r="AT98" i="2"/>
  <c r="AS98" i="2"/>
  <c r="AR98" i="2"/>
  <c r="K76" i="7"/>
  <c r="AZ75" i="2"/>
  <c r="AY75" i="2"/>
  <c r="AX75" i="2"/>
  <c r="AW75" i="2"/>
  <c r="AV75" i="2"/>
  <c r="AU75" i="2"/>
  <c r="AT75" i="2"/>
  <c r="AS75" i="2"/>
  <c r="AR75" i="2"/>
  <c r="AY55" i="2"/>
  <c r="AX55" i="2"/>
  <c r="AW55" i="2"/>
  <c r="AV55" i="2"/>
  <c r="AU55" i="2"/>
  <c r="AT55" i="2"/>
  <c r="AS55" i="2"/>
  <c r="AR55" i="2"/>
  <c r="AZ55" i="2"/>
  <c r="BR363" i="2"/>
  <c r="BQ363" i="2"/>
  <c r="BP363" i="2"/>
  <c r="BO363" i="2"/>
  <c r="BN363" i="2"/>
  <c r="BM363" i="2"/>
  <c r="BL363" i="2"/>
  <c r="BK363" i="2"/>
  <c r="BJ363" i="2"/>
  <c r="BR322" i="2"/>
  <c r="BQ322" i="2"/>
  <c r="BP322" i="2"/>
  <c r="BO322" i="2"/>
  <c r="BN322" i="2"/>
  <c r="BM322" i="2"/>
  <c r="BL322" i="2"/>
  <c r="BK322" i="2"/>
  <c r="BJ322" i="2"/>
  <c r="BQ290" i="2"/>
  <c r="BP290" i="2"/>
  <c r="BO290" i="2"/>
  <c r="BN290" i="2"/>
  <c r="BM290" i="2"/>
  <c r="BL290" i="2"/>
  <c r="BK290" i="2"/>
  <c r="BJ290" i="2"/>
  <c r="BR290" i="2"/>
  <c r="BR378" i="2"/>
  <c r="BQ378" i="2"/>
  <c r="BP378" i="2"/>
  <c r="BO378" i="2"/>
  <c r="BN378" i="2"/>
  <c r="BM378" i="2"/>
  <c r="BL378" i="2"/>
  <c r="BK378" i="2"/>
  <c r="BJ378" i="2"/>
  <c r="BR339" i="2"/>
  <c r="BQ339" i="2"/>
  <c r="BP339" i="2"/>
  <c r="BO339" i="2"/>
  <c r="BN339" i="2"/>
  <c r="BM339" i="2"/>
  <c r="BL339" i="2"/>
  <c r="BK339" i="2"/>
  <c r="BJ339" i="2"/>
  <c r="BR307" i="2"/>
  <c r="BQ307" i="2"/>
  <c r="BP307" i="2"/>
  <c r="BO307" i="2"/>
  <c r="BN307" i="2"/>
  <c r="BM307" i="2"/>
  <c r="BL307" i="2"/>
  <c r="BK307" i="2"/>
  <c r="BJ307" i="2"/>
  <c r="BQ275" i="2"/>
  <c r="BP275" i="2"/>
  <c r="BO275" i="2"/>
  <c r="BN275" i="2"/>
  <c r="BM275" i="2"/>
  <c r="BL275" i="2"/>
  <c r="BK275" i="2"/>
  <c r="BJ275" i="2"/>
  <c r="BR275" i="2"/>
  <c r="BR384" i="2"/>
  <c r="BQ384" i="2"/>
  <c r="BP384" i="2"/>
  <c r="BO384" i="2"/>
  <c r="BN384" i="2"/>
  <c r="BM384" i="2"/>
  <c r="BL384" i="2"/>
  <c r="BK384" i="2"/>
  <c r="BJ384" i="2"/>
  <c r="BR346" i="2"/>
  <c r="BQ346" i="2"/>
  <c r="BP346" i="2"/>
  <c r="BO346" i="2"/>
  <c r="BN346" i="2"/>
  <c r="BM346" i="2"/>
  <c r="BL346" i="2"/>
  <c r="BK346" i="2"/>
  <c r="BJ346" i="2"/>
  <c r="BR397" i="2"/>
  <c r="BQ397" i="2"/>
  <c r="BP397" i="2"/>
  <c r="BO397" i="2"/>
  <c r="BN397" i="2"/>
  <c r="BM397" i="2"/>
  <c r="BL397" i="2"/>
  <c r="BK397" i="2"/>
  <c r="BJ397" i="2"/>
  <c r="BR355" i="2"/>
  <c r="BQ355" i="2"/>
  <c r="BP355" i="2"/>
  <c r="BO355" i="2"/>
  <c r="BN355" i="2"/>
  <c r="BM355" i="2"/>
  <c r="BL355" i="2"/>
  <c r="BK355" i="2"/>
  <c r="BJ355" i="2"/>
  <c r="BQ312" i="2"/>
  <c r="BP312" i="2"/>
  <c r="BO312" i="2"/>
  <c r="BN312" i="2"/>
  <c r="BM312" i="2"/>
  <c r="BL312" i="2"/>
  <c r="BK312" i="2"/>
  <c r="BJ312" i="2"/>
  <c r="BR312" i="2"/>
  <c r="BR280" i="2"/>
  <c r="BQ280" i="2"/>
  <c r="BP280" i="2"/>
  <c r="BO280" i="2"/>
  <c r="BN280" i="2"/>
  <c r="BM280" i="2"/>
  <c r="BL280" i="2"/>
  <c r="BK280" i="2"/>
  <c r="BJ280" i="2"/>
  <c r="BR229" i="2"/>
  <c r="BQ229" i="2"/>
  <c r="BP229" i="2"/>
  <c r="BO229" i="2"/>
  <c r="BN229" i="2"/>
  <c r="BM229" i="2"/>
  <c r="BL229" i="2"/>
  <c r="BK229" i="2"/>
  <c r="BJ229" i="2"/>
  <c r="BR372" i="2"/>
  <c r="BQ372" i="2"/>
  <c r="BP372" i="2"/>
  <c r="BO372" i="2"/>
  <c r="BN372" i="2"/>
  <c r="BM372" i="2"/>
  <c r="BL372" i="2"/>
  <c r="BK372" i="2"/>
  <c r="BJ372" i="2"/>
  <c r="BQ329" i="2"/>
  <c r="BP329" i="2"/>
  <c r="BO329" i="2"/>
  <c r="BN329" i="2"/>
  <c r="BM329" i="2"/>
  <c r="BL329" i="2"/>
  <c r="BK329" i="2"/>
  <c r="BJ329" i="2"/>
  <c r="BR329" i="2"/>
  <c r="BR297" i="2"/>
  <c r="BQ297" i="2"/>
  <c r="BP297" i="2"/>
  <c r="BO297" i="2"/>
  <c r="BN297" i="2"/>
  <c r="BM297" i="2"/>
  <c r="BL297" i="2"/>
  <c r="BK297" i="2"/>
  <c r="BJ297" i="2"/>
  <c r="BR270" i="2"/>
  <c r="BQ270" i="2"/>
  <c r="BP270" i="2"/>
  <c r="BO270" i="2"/>
  <c r="BN270" i="2"/>
  <c r="BM270" i="2"/>
  <c r="BL270" i="2"/>
  <c r="BK270" i="2"/>
  <c r="BJ270" i="2"/>
  <c r="BQ262" i="2"/>
  <c r="BP262" i="2"/>
  <c r="BO262" i="2"/>
  <c r="BN262" i="2"/>
  <c r="BM262" i="2"/>
  <c r="BL262" i="2"/>
  <c r="BK262" i="2"/>
  <c r="BJ262" i="2"/>
  <c r="BR262" i="2"/>
  <c r="BQ254" i="2"/>
  <c r="BP254" i="2"/>
  <c r="BO254" i="2"/>
  <c r="BN254" i="2"/>
  <c r="BM254" i="2"/>
  <c r="BL254" i="2"/>
  <c r="BK254" i="2"/>
  <c r="BJ254" i="2"/>
  <c r="BR254" i="2"/>
  <c r="BR240" i="2"/>
  <c r="BQ240" i="2"/>
  <c r="BP240" i="2"/>
  <c r="BO240" i="2"/>
  <c r="BN240" i="2"/>
  <c r="BM240" i="2"/>
  <c r="BL240" i="2"/>
  <c r="BK240" i="2"/>
  <c r="BJ240" i="2"/>
  <c r="BR241" i="2"/>
  <c r="BQ241" i="2"/>
  <c r="BP241" i="2"/>
  <c r="BO241" i="2"/>
  <c r="BN241" i="2"/>
  <c r="BM241" i="2"/>
  <c r="BL241" i="2"/>
  <c r="BK241" i="2"/>
  <c r="BJ241" i="2"/>
  <c r="BR231" i="2"/>
  <c r="BQ231" i="2"/>
  <c r="BP231" i="2"/>
  <c r="BO231" i="2"/>
  <c r="BN231" i="2"/>
  <c r="BM231" i="2"/>
  <c r="BL231" i="2"/>
  <c r="BK231" i="2"/>
  <c r="BJ231" i="2"/>
  <c r="BR230" i="2"/>
  <c r="BQ230" i="2"/>
  <c r="BP230" i="2"/>
  <c r="BO230" i="2"/>
  <c r="BN230" i="2"/>
  <c r="BM230" i="2"/>
  <c r="BL230" i="2"/>
  <c r="BK230" i="2"/>
  <c r="BJ230" i="2"/>
  <c r="BR93" i="2"/>
  <c r="BQ93" i="2"/>
  <c r="BP93" i="2"/>
  <c r="BO93" i="2"/>
  <c r="BN93" i="2"/>
  <c r="BM93" i="2"/>
  <c r="BL93" i="2"/>
  <c r="BK93" i="2"/>
  <c r="BJ93" i="2"/>
  <c r="BR61" i="2"/>
  <c r="BQ61" i="2"/>
  <c r="BP61" i="2"/>
  <c r="BO61" i="2"/>
  <c r="BN61" i="2"/>
  <c r="BM61" i="2"/>
  <c r="BL61" i="2"/>
  <c r="BK61" i="2"/>
  <c r="BJ61" i="2"/>
  <c r="AX40" i="2"/>
  <c r="AW40" i="2"/>
  <c r="AV40" i="2"/>
  <c r="AU40" i="2"/>
  <c r="AT40" i="2"/>
  <c r="AS40" i="2"/>
  <c r="AR40" i="2"/>
  <c r="AZ40" i="2"/>
  <c r="AY40" i="2"/>
  <c r="BO215" i="2"/>
  <c r="BN215" i="2"/>
  <c r="BM215" i="2"/>
  <c r="BL215" i="2"/>
  <c r="BK215" i="2"/>
  <c r="BJ215" i="2"/>
  <c r="BR215" i="2"/>
  <c r="BQ215" i="2"/>
  <c r="BP215" i="2"/>
  <c r="BR98" i="2"/>
  <c r="BQ98" i="2"/>
  <c r="BP98" i="2"/>
  <c r="BO98" i="2"/>
  <c r="BN98" i="2"/>
  <c r="BM98" i="2"/>
  <c r="BL98" i="2"/>
  <c r="BK98" i="2"/>
  <c r="BJ98" i="2"/>
  <c r="BR66" i="2"/>
  <c r="BQ66" i="2"/>
  <c r="BP66" i="2"/>
  <c r="BO66" i="2"/>
  <c r="BN66" i="2"/>
  <c r="BM66" i="2"/>
  <c r="BL66" i="2"/>
  <c r="BK66" i="2"/>
  <c r="BJ66" i="2"/>
  <c r="BR39" i="2"/>
  <c r="BQ39" i="2"/>
  <c r="BP39" i="2"/>
  <c r="BO39" i="2"/>
  <c r="BN39" i="2"/>
  <c r="BM39" i="2"/>
  <c r="BL39" i="2"/>
  <c r="BK39" i="2"/>
  <c r="BJ39" i="2"/>
  <c r="BR95" i="2"/>
  <c r="BQ95" i="2"/>
  <c r="BP95" i="2"/>
  <c r="BO95" i="2"/>
  <c r="BN95" i="2"/>
  <c r="BM95" i="2"/>
  <c r="BL95" i="2"/>
  <c r="BK95" i="2"/>
  <c r="BJ95" i="2"/>
  <c r="BR63" i="2"/>
  <c r="BQ63" i="2"/>
  <c r="BP63" i="2"/>
  <c r="BO63" i="2"/>
  <c r="BN63" i="2"/>
  <c r="BM63" i="2"/>
  <c r="BL63" i="2"/>
  <c r="BK63" i="2"/>
  <c r="BJ63" i="2"/>
  <c r="AZ29" i="2"/>
  <c r="AY29" i="2"/>
  <c r="AX29" i="2"/>
  <c r="AW29" i="2"/>
  <c r="AV29" i="2"/>
  <c r="AU29" i="2"/>
  <c r="AT29" i="2"/>
  <c r="AS29" i="2"/>
  <c r="AR29" i="2"/>
  <c r="BR100" i="2"/>
  <c r="BQ100" i="2"/>
  <c r="BP100" i="2"/>
  <c r="BO100" i="2"/>
  <c r="BN100" i="2"/>
  <c r="BM100" i="2"/>
  <c r="BL100" i="2"/>
  <c r="BK100" i="2"/>
  <c r="BJ100" i="2"/>
  <c r="BR68" i="2"/>
  <c r="BQ68" i="2"/>
  <c r="BP68" i="2"/>
  <c r="BO68" i="2"/>
  <c r="BN68" i="2"/>
  <c r="BM68" i="2"/>
  <c r="BL68" i="2"/>
  <c r="BK68" i="2"/>
  <c r="BJ68" i="2"/>
  <c r="AZ39" i="2"/>
  <c r="AY39" i="2"/>
  <c r="AX39" i="2"/>
  <c r="AW39" i="2"/>
  <c r="AV39" i="2"/>
  <c r="AU39" i="2"/>
  <c r="AT39" i="2"/>
  <c r="AS39" i="2"/>
  <c r="AR39" i="2"/>
  <c r="AZ47" i="2"/>
  <c r="AY47" i="2"/>
  <c r="AX47" i="2"/>
  <c r="AW47" i="2"/>
  <c r="AV47" i="2"/>
  <c r="AU47" i="2"/>
  <c r="AT47" i="2"/>
  <c r="AS47" i="2"/>
  <c r="AR47" i="2"/>
  <c r="AZ28" i="2"/>
  <c r="AY28" i="2"/>
  <c r="AX28" i="2"/>
  <c r="AW28" i="2"/>
  <c r="AV28" i="2"/>
  <c r="AU28" i="2"/>
  <c r="AT28" i="2"/>
  <c r="AS28" i="2"/>
  <c r="AR28" i="2"/>
  <c r="AZ109" i="2"/>
  <c r="AY109" i="2"/>
  <c r="AX109" i="2"/>
  <c r="AW109" i="2"/>
  <c r="AV109" i="2"/>
  <c r="AU109" i="2"/>
  <c r="AT109" i="2"/>
  <c r="AS109" i="2"/>
  <c r="AR109" i="2"/>
  <c r="AZ86" i="2"/>
  <c r="AY86" i="2"/>
  <c r="AX86" i="2"/>
  <c r="AW86" i="2"/>
  <c r="AV86" i="2"/>
  <c r="AU86" i="2"/>
  <c r="AT86" i="2"/>
  <c r="AS86" i="2"/>
  <c r="AR86" i="2"/>
  <c r="AZ63" i="2"/>
  <c r="AY63" i="2"/>
  <c r="AX63" i="2"/>
  <c r="AW63" i="2"/>
  <c r="AV63" i="2"/>
  <c r="AU63" i="2"/>
  <c r="AT63" i="2"/>
  <c r="AS63" i="2"/>
  <c r="AR63" i="2"/>
  <c r="BR12" i="2"/>
  <c r="BQ12" i="2"/>
  <c r="BP12" i="2"/>
  <c r="BO12" i="2"/>
  <c r="BN12" i="2"/>
  <c r="BM12" i="2"/>
  <c r="BL12" i="2"/>
  <c r="BK12" i="2"/>
  <c r="BJ12" i="2"/>
  <c r="AZ104" i="2"/>
  <c r="AY104" i="2"/>
  <c r="AX104" i="2"/>
  <c r="AW104" i="2"/>
  <c r="AV104" i="2"/>
  <c r="AU104" i="2"/>
  <c r="AT104" i="2"/>
  <c r="AS104" i="2"/>
  <c r="AR104" i="2"/>
  <c r="AZ43" i="2"/>
  <c r="AY43" i="2"/>
  <c r="AX43" i="2"/>
  <c r="AW43" i="2"/>
  <c r="AV43" i="2"/>
  <c r="AU43" i="2"/>
  <c r="AT43" i="2"/>
  <c r="AS43" i="2"/>
  <c r="AR43" i="2"/>
  <c r="AZ57" i="2"/>
  <c r="AY57" i="2"/>
  <c r="AX57" i="2"/>
  <c r="AW57" i="2"/>
  <c r="AV57" i="2"/>
  <c r="AU57" i="2"/>
  <c r="AT57" i="2"/>
  <c r="AS57" i="2"/>
  <c r="AR57" i="2"/>
  <c r="AZ106" i="2"/>
  <c r="AY106" i="2"/>
  <c r="AX106" i="2"/>
  <c r="AW106" i="2"/>
  <c r="AV106" i="2"/>
  <c r="AU106" i="2"/>
  <c r="AT106" i="2"/>
  <c r="AS106" i="2"/>
  <c r="AR106" i="2"/>
  <c r="AZ83" i="2"/>
  <c r="AY83" i="2"/>
  <c r="AX83" i="2"/>
  <c r="AW83" i="2"/>
  <c r="AV83" i="2"/>
  <c r="AU83" i="2"/>
  <c r="AT83" i="2"/>
  <c r="AS83" i="2"/>
  <c r="AR83" i="2"/>
  <c r="AZ119" i="2"/>
  <c r="AY119" i="2"/>
  <c r="AX119" i="2"/>
  <c r="AW119" i="2"/>
  <c r="AV119" i="2"/>
  <c r="AU119" i="2"/>
  <c r="AT119" i="2"/>
  <c r="AS119" i="2"/>
  <c r="AR119" i="2"/>
  <c r="BR359" i="2"/>
  <c r="BQ359" i="2"/>
  <c r="BP359" i="2"/>
  <c r="BO359" i="2"/>
  <c r="BN359" i="2"/>
  <c r="BM359" i="2"/>
  <c r="BL359" i="2"/>
  <c r="BK359" i="2"/>
  <c r="BJ359" i="2"/>
  <c r="BR318" i="2"/>
  <c r="BQ318" i="2"/>
  <c r="BP318" i="2"/>
  <c r="BO318" i="2"/>
  <c r="BN318" i="2"/>
  <c r="BM318" i="2"/>
  <c r="BL318" i="2"/>
  <c r="BK318" i="2"/>
  <c r="BJ318" i="2"/>
  <c r="BQ286" i="2"/>
  <c r="BP286" i="2"/>
  <c r="BO286" i="2"/>
  <c r="BN286" i="2"/>
  <c r="BM286" i="2"/>
  <c r="BL286" i="2"/>
  <c r="BK286" i="2"/>
  <c r="BJ286" i="2"/>
  <c r="BR286" i="2"/>
  <c r="BR374" i="2"/>
  <c r="BQ374" i="2"/>
  <c r="BP374" i="2"/>
  <c r="BO374" i="2"/>
  <c r="BN374" i="2"/>
  <c r="BM374" i="2"/>
  <c r="BL374" i="2"/>
  <c r="BK374" i="2"/>
  <c r="BJ374" i="2"/>
  <c r="BR335" i="2"/>
  <c r="BQ335" i="2"/>
  <c r="BP335" i="2"/>
  <c r="BO335" i="2"/>
  <c r="BN335" i="2"/>
  <c r="BM335" i="2"/>
  <c r="BL335" i="2"/>
  <c r="BK335" i="2"/>
  <c r="BJ335" i="2"/>
  <c r="BR303" i="2"/>
  <c r="BQ303" i="2"/>
  <c r="BP303" i="2"/>
  <c r="BO303" i="2"/>
  <c r="BN303" i="2"/>
  <c r="BM303" i="2"/>
  <c r="BL303" i="2"/>
  <c r="BK303" i="2"/>
  <c r="BJ303" i="2"/>
  <c r="BR395" i="2"/>
  <c r="BQ395" i="2"/>
  <c r="BP395" i="2"/>
  <c r="BO395" i="2"/>
  <c r="BN395" i="2"/>
  <c r="BM395" i="2"/>
  <c r="BL395" i="2"/>
  <c r="BK395" i="2"/>
  <c r="BJ395" i="2"/>
  <c r="BR383" i="2"/>
  <c r="BQ383" i="2"/>
  <c r="BP383" i="2"/>
  <c r="BO383" i="2"/>
  <c r="BN383" i="2"/>
  <c r="BM383" i="2"/>
  <c r="BL383" i="2"/>
  <c r="BK383" i="2"/>
  <c r="BJ383" i="2"/>
  <c r="BR345" i="2"/>
  <c r="BQ345" i="2"/>
  <c r="BP345" i="2"/>
  <c r="BO345" i="2"/>
  <c r="BN345" i="2"/>
  <c r="BM345" i="2"/>
  <c r="BL345" i="2"/>
  <c r="BK345" i="2"/>
  <c r="BJ345" i="2"/>
  <c r="BR391" i="2"/>
  <c r="BQ391" i="2"/>
  <c r="BP391" i="2"/>
  <c r="BO391" i="2"/>
  <c r="BN391" i="2"/>
  <c r="BM391" i="2"/>
  <c r="BL391" i="2"/>
  <c r="BK391" i="2"/>
  <c r="BJ391" i="2"/>
  <c r="BQ340" i="2"/>
  <c r="BP340" i="2"/>
  <c r="BO340" i="2"/>
  <c r="BN340" i="2"/>
  <c r="BM340" i="2"/>
  <c r="BL340" i="2"/>
  <c r="BK340" i="2"/>
  <c r="BJ340" i="2"/>
  <c r="BR340" i="2"/>
  <c r="BQ308" i="2"/>
  <c r="BP308" i="2"/>
  <c r="BO308" i="2"/>
  <c r="BN308" i="2"/>
  <c r="BM308" i="2"/>
  <c r="BL308" i="2"/>
  <c r="BK308" i="2"/>
  <c r="BJ308" i="2"/>
  <c r="BR308" i="2"/>
  <c r="BR276" i="2"/>
  <c r="BQ276" i="2"/>
  <c r="BP276" i="2"/>
  <c r="BO276" i="2"/>
  <c r="BN276" i="2"/>
  <c r="BM276" i="2"/>
  <c r="BL276" i="2"/>
  <c r="BK276" i="2"/>
  <c r="BJ276" i="2"/>
  <c r="BR404" i="2"/>
  <c r="BQ404" i="2"/>
  <c r="BP404" i="2"/>
  <c r="BO404" i="2"/>
  <c r="BN404" i="2"/>
  <c r="BM404" i="2"/>
  <c r="BL404" i="2"/>
  <c r="BK404" i="2"/>
  <c r="BJ404" i="2"/>
  <c r="BR368" i="2"/>
  <c r="BQ368" i="2"/>
  <c r="BP368" i="2"/>
  <c r="BO368" i="2"/>
  <c r="BN368" i="2"/>
  <c r="BM368" i="2"/>
  <c r="BL368" i="2"/>
  <c r="BK368" i="2"/>
  <c r="BJ368" i="2"/>
  <c r="BQ325" i="2"/>
  <c r="BP325" i="2"/>
  <c r="BO325" i="2"/>
  <c r="BN325" i="2"/>
  <c r="BM325" i="2"/>
  <c r="BL325" i="2"/>
  <c r="BK325" i="2"/>
  <c r="BJ325" i="2"/>
  <c r="BR325" i="2"/>
  <c r="BR293" i="2"/>
  <c r="BQ293" i="2"/>
  <c r="BP293" i="2"/>
  <c r="BO293" i="2"/>
  <c r="BN293" i="2"/>
  <c r="BM293" i="2"/>
  <c r="BL293" i="2"/>
  <c r="BK293" i="2"/>
  <c r="BJ293" i="2"/>
  <c r="BR269" i="2"/>
  <c r="BQ269" i="2"/>
  <c r="BP269" i="2"/>
  <c r="BO269" i="2"/>
  <c r="BN269" i="2"/>
  <c r="BM269" i="2"/>
  <c r="BL269" i="2"/>
  <c r="BK269" i="2"/>
  <c r="BJ269" i="2"/>
  <c r="BQ261" i="2"/>
  <c r="BP261" i="2"/>
  <c r="BO261" i="2"/>
  <c r="BN261" i="2"/>
  <c r="BM261" i="2"/>
  <c r="BL261" i="2"/>
  <c r="BK261" i="2"/>
  <c r="BJ261" i="2"/>
  <c r="BR261" i="2"/>
  <c r="BQ253" i="2"/>
  <c r="BP253" i="2"/>
  <c r="BO253" i="2"/>
  <c r="BN253" i="2"/>
  <c r="BM253" i="2"/>
  <c r="BL253" i="2"/>
  <c r="BK253" i="2"/>
  <c r="BJ253" i="2"/>
  <c r="BR253" i="2"/>
  <c r="BR237" i="2"/>
  <c r="BQ237" i="2"/>
  <c r="BP237" i="2"/>
  <c r="BO237" i="2"/>
  <c r="BN237" i="2"/>
  <c r="BM237" i="2"/>
  <c r="BL237" i="2"/>
  <c r="BK237" i="2"/>
  <c r="BJ237" i="2"/>
  <c r="BR235" i="2"/>
  <c r="BQ235" i="2"/>
  <c r="BP235" i="2"/>
  <c r="BO235" i="2"/>
  <c r="BN235" i="2"/>
  <c r="BM235" i="2"/>
  <c r="BL235" i="2"/>
  <c r="BK235" i="2"/>
  <c r="BJ235" i="2"/>
  <c r="BR224" i="2"/>
  <c r="BQ224" i="2"/>
  <c r="BP224" i="2"/>
  <c r="BO224" i="2"/>
  <c r="BN224" i="2"/>
  <c r="BM224" i="2"/>
  <c r="BL224" i="2"/>
  <c r="BK224" i="2"/>
  <c r="BJ224" i="2"/>
  <c r="BR222" i="2"/>
  <c r="BQ222" i="2"/>
  <c r="BP222" i="2"/>
  <c r="BO222" i="2"/>
  <c r="BN222" i="2"/>
  <c r="BM222" i="2"/>
  <c r="BL222" i="2"/>
  <c r="BK222" i="2"/>
  <c r="BJ222" i="2"/>
  <c r="BR89" i="2"/>
  <c r="BQ89" i="2"/>
  <c r="BP89" i="2"/>
  <c r="BO89" i="2"/>
  <c r="BN89" i="2"/>
  <c r="BM89" i="2"/>
  <c r="BL89" i="2"/>
  <c r="BK89" i="2"/>
  <c r="BJ89" i="2"/>
  <c r="BR57" i="2"/>
  <c r="BQ57" i="2"/>
  <c r="BP57" i="2"/>
  <c r="BO57" i="2"/>
  <c r="BN57" i="2"/>
  <c r="BM57" i="2"/>
  <c r="BL57" i="2"/>
  <c r="BK57" i="2"/>
  <c r="BJ57" i="2"/>
  <c r="BR35" i="2"/>
  <c r="BQ35" i="2"/>
  <c r="BP35" i="2"/>
  <c r="BO35" i="2"/>
  <c r="BN35" i="2"/>
  <c r="BM35" i="2"/>
  <c r="BL35" i="2"/>
  <c r="BK35" i="2"/>
  <c r="BJ35" i="2"/>
  <c r="BR214" i="2"/>
  <c r="BQ214" i="2"/>
  <c r="BP214" i="2"/>
  <c r="BO214" i="2"/>
  <c r="BN214" i="2"/>
  <c r="BM214" i="2"/>
  <c r="BL214" i="2"/>
  <c r="BK214" i="2"/>
  <c r="BJ214" i="2"/>
  <c r="BR94" i="2"/>
  <c r="BQ94" i="2"/>
  <c r="BP94" i="2"/>
  <c r="BO94" i="2"/>
  <c r="BN94" i="2"/>
  <c r="BM94" i="2"/>
  <c r="BL94" i="2"/>
  <c r="BK94" i="2"/>
  <c r="BJ94" i="2"/>
  <c r="BR62" i="2"/>
  <c r="BQ62" i="2"/>
  <c r="BP62" i="2"/>
  <c r="BO62" i="2"/>
  <c r="BN62" i="2"/>
  <c r="BM62" i="2"/>
  <c r="BL62" i="2"/>
  <c r="BK62" i="2"/>
  <c r="BJ62" i="2"/>
  <c r="BR33" i="2"/>
  <c r="BQ33" i="2"/>
  <c r="BP33" i="2"/>
  <c r="BO33" i="2"/>
  <c r="BN33" i="2"/>
  <c r="BM33" i="2"/>
  <c r="BL33" i="2"/>
  <c r="BK33" i="2"/>
  <c r="BJ33" i="2"/>
  <c r="BR91" i="2"/>
  <c r="BQ91" i="2"/>
  <c r="BP91" i="2"/>
  <c r="BO91" i="2"/>
  <c r="BN91" i="2"/>
  <c r="BM91" i="2"/>
  <c r="BL91" i="2"/>
  <c r="BK91" i="2"/>
  <c r="BJ91" i="2"/>
  <c r="BR59" i="2"/>
  <c r="BQ59" i="2"/>
  <c r="BP59" i="2"/>
  <c r="BO59" i="2"/>
  <c r="BN59" i="2"/>
  <c r="BM59" i="2"/>
  <c r="BL59" i="2"/>
  <c r="BK59" i="2"/>
  <c r="BJ59" i="2"/>
  <c r="BR22" i="2"/>
  <c r="BQ22" i="2"/>
  <c r="BP22" i="2"/>
  <c r="BO22" i="2"/>
  <c r="BN22" i="2"/>
  <c r="BM22" i="2"/>
  <c r="BL22" i="2"/>
  <c r="BK22" i="2"/>
  <c r="BJ22" i="2"/>
  <c r="BR96" i="2"/>
  <c r="BQ96" i="2"/>
  <c r="BP96" i="2"/>
  <c r="BO96" i="2"/>
  <c r="BN96" i="2"/>
  <c r="BM96" i="2"/>
  <c r="BL96" i="2"/>
  <c r="BK96" i="2"/>
  <c r="BJ96" i="2"/>
  <c r="BR64" i="2"/>
  <c r="BQ64" i="2"/>
  <c r="BP64" i="2"/>
  <c r="BO64" i="2"/>
  <c r="BN64" i="2"/>
  <c r="BM64" i="2"/>
  <c r="BL64" i="2"/>
  <c r="BK64" i="2"/>
  <c r="BJ64" i="2"/>
  <c r="BR37" i="2"/>
  <c r="BQ37" i="2"/>
  <c r="BP37" i="2"/>
  <c r="BO37" i="2"/>
  <c r="BN37" i="2"/>
  <c r="BM37" i="2"/>
  <c r="BL37" i="2"/>
  <c r="BK37" i="2"/>
  <c r="BJ37" i="2"/>
  <c r="AZ44" i="2"/>
  <c r="AY44" i="2"/>
  <c r="AX44" i="2"/>
  <c r="AW44" i="2"/>
  <c r="AV44" i="2"/>
  <c r="AU44" i="2"/>
  <c r="AT44" i="2"/>
  <c r="AS44" i="2"/>
  <c r="AR44" i="2"/>
  <c r="BR2" i="2"/>
  <c r="BQ2" i="2"/>
  <c r="BP2" i="2"/>
  <c r="BO2" i="2"/>
  <c r="BN2" i="2"/>
  <c r="BM2" i="2"/>
  <c r="BL2" i="2"/>
  <c r="BK2" i="2"/>
  <c r="BJ2" i="2"/>
  <c r="AZ46" i="2"/>
  <c r="AY46" i="2"/>
  <c r="AX46" i="2"/>
  <c r="AW46" i="2"/>
  <c r="AV46" i="2"/>
  <c r="AU46" i="2"/>
  <c r="AT46" i="2"/>
  <c r="AS46" i="2"/>
  <c r="AR46" i="2"/>
  <c r="AZ94" i="2"/>
  <c r="AY94" i="2"/>
  <c r="AX94" i="2"/>
  <c r="AW94" i="2"/>
  <c r="AV94" i="2"/>
  <c r="AU94" i="2"/>
  <c r="AT94" i="2"/>
  <c r="AS94" i="2"/>
  <c r="AR94" i="2"/>
  <c r="K62" i="7"/>
  <c r="AF62" i="7"/>
  <c r="AZ30" i="2"/>
  <c r="AY30" i="2"/>
  <c r="AX30" i="2"/>
  <c r="AW30" i="2"/>
  <c r="AV30" i="2"/>
  <c r="AU30" i="2"/>
  <c r="AT30" i="2"/>
  <c r="AS30" i="2"/>
  <c r="AR30" i="2"/>
  <c r="AZ112" i="2"/>
  <c r="AY112" i="2"/>
  <c r="AX112" i="2"/>
  <c r="AW112" i="2"/>
  <c r="AV112" i="2"/>
  <c r="AU112" i="2"/>
  <c r="AT112" i="2"/>
  <c r="AS112" i="2"/>
  <c r="AR112" i="2"/>
  <c r="BR14" i="2"/>
  <c r="BQ14" i="2"/>
  <c r="BP14" i="2"/>
  <c r="BO14" i="2"/>
  <c r="BN14" i="2"/>
  <c r="BM14" i="2"/>
  <c r="BL14" i="2"/>
  <c r="BK14" i="2"/>
  <c r="BJ14" i="2"/>
  <c r="AZ114" i="2"/>
  <c r="AY114" i="2"/>
  <c r="AX114" i="2"/>
  <c r="AW114" i="2"/>
  <c r="AV114" i="2"/>
  <c r="AU114" i="2"/>
  <c r="AT114" i="2"/>
  <c r="AS114" i="2"/>
  <c r="AR114" i="2"/>
  <c r="AZ91" i="2"/>
  <c r="AY91" i="2"/>
  <c r="AX91" i="2"/>
  <c r="AW91" i="2"/>
  <c r="AV91" i="2"/>
  <c r="AU91" i="2"/>
  <c r="AT91" i="2"/>
  <c r="AS91" i="2"/>
  <c r="AR91" i="2"/>
  <c r="BQ351" i="2"/>
  <c r="BP351" i="2"/>
  <c r="BO351" i="2"/>
  <c r="BN351" i="2"/>
  <c r="BM351" i="2"/>
  <c r="BL351" i="2"/>
  <c r="BK351" i="2"/>
  <c r="BJ351" i="2"/>
  <c r="BR351" i="2"/>
  <c r="BQ314" i="2"/>
  <c r="BP314" i="2"/>
  <c r="BO314" i="2"/>
  <c r="BN314" i="2"/>
  <c r="BM314" i="2"/>
  <c r="BL314" i="2"/>
  <c r="BK314" i="2"/>
  <c r="BJ314" i="2"/>
  <c r="BR314" i="2"/>
  <c r="BP282" i="2"/>
  <c r="BO282" i="2"/>
  <c r="BN282" i="2"/>
  <c r="BM282" i="2"/>
  <c r="BL282" i="2"/>
  <c r="BK282" i="2"/>
  <c r="BJ282" i="2"/>
  <c r="BR282" i="2"/>
  <c r="BQ282" i="2"/>
  <c r="BO370" i="2"/>
  <c r="BN370" i="2"/>
  <c r="BM370" i="2"/>
  <c r="BL370" i="2"/>
  <c r="BK370" i="2"/>
  <c r="BJ370" i="2"/>
  <c r="BR370" i="2"/>
  <c r="BQ370" i="2"/>
  <c r="BP370" i="2"/>
  <c r="BQ331" i="2"/>
  <c r="BP331" i="2"/>
  <c r="BO331" i="2"/>
  <c r="BN331" i="2"/>
  <c r="BM331" i="2"/>
  <c r="BL331" i="2"/>
  <c r="BK331" i="2"/>
  <c r="BJ331" i="2"/>
  <c r="BR331" i="2"/>
  <c r="BQ299" i="2"/>
  <c r="BP299" i="2"/>
  <c r="BO299" i="2"/>
  <c r="BN299" i="2"/>
  <c r="BM299" i="2"/>
  <c r="BL299" i="2"/>
  <c r="BK299" i="2"/>
  <c r="BJ299" i="2"/>
  <c r="BR299" i="2"/>
  <c r="BR394" i="2"/>
  <c r="BQ394" i="2"/>
  <c r="BP394" i="2"/>
  <c r="BO394" i="2"/>
  <c r="BN394" i="2"/>
  <c r="BM394" i="2"/>
  <c r="BL394" i="2"/>
  <c r="BK394" i="2"/>
  <c r="BJ394" i="2"/>
  <c r="BO382" i="2"/>
  <c r="BN382" i="2"/>
  <c r="BM382" i="2"/>
  <c r="BL382" i="2"/>
  <c r="BK382" i="2"/>
  <c r="BJ382" i="2"/>
  <c r="BR382" i="2"/>
  <c r="BQ382" i="2"/>
  <c r="BP382" i="2"/>
  <c r="BQ344" i="2"/>
  <c r="BP344" i="2"/>
  <c r="BO344" i="2"/>
  <c r="BN344" i="2"/>
  <c r="BM344" i="2"/>
  <c r="BL344" i="2"/>
  <c r="BK344" i="2"/>
  <c r="BJ344" i="2"/>
  <c r="BR344" i="2"/>
  <c r="BR390" i="2"/>
  <c r="BQ390" i="2"/>
  <c r="BP390" i="2"/>
  <c r="BO390" i="2"/>
  <c r="BN390" i="2"/>
  <c r="BM390" i="2"/>
  <c r="BL390" i="2"/>
  <c r="BK390" i="2"/>
  <c r="BJ390" i="2"/>
  <c r="BP336" i="2"/>
  <c r="BO336" i="2"/>
  <c r="BN336" i="2"/>
  <c r="BM336" i="2"/>
  <c r="BL336" i="2"/>
  <c r="BK336" i="2"/>
  <c r="BJ336" i="2"/>
  <c r="BR336" i="2"/>
  <c r="BQ336" i="2"/>
  <c r="BO304" i="2"/>
  <c r="BN304" i="2"/>
  <c r="BM304" i="2"/>
  <c r="BL304" i="2"/>
  <c r="BK304" i="2"/>
  <c r="BJ304" i="2"/>
  <c r="BR304" i="2"/>
  <c r="BQ304" i="2"/>
  <c r="BP304" i="2"/>
  <c r="BQ272" i="2"/>
  <c r="BP272" i="2"/>
  <c r="BO272" i="2"/>
  <c r="BN272" i="2"/>
  <c r="BM272" i="2"/>
  <c r="BL272" i="2"/>
  <c r="BK272" i="2"/>
  <c r="BJ272" i="2"/>
  <c r="BR272" i="2"/>
  <c r="BR402" i="2"/>
  <c r="BQ402" i="2"/>
  <c r="BP402" i="2"/>
  <c r="BO402" i="2"/>
  <c r="BN402" i="2"/>
  <c r="BM402" i="2"/>
  <c r="BL402" i="2"/>
  <c r="BK402" i="2"/>
  <c r="BJ402" i="2"/>
  <c r="BP364" i="2"/>
  <c r="BO364" i="2"/>
  <c r="BN364" i="2"/>
  <c r="BM364" i="2"/>
  <c r="BL364" i="2"/>
  <c r="BK364" i="2"/>
  <c r="BJ364" i="2"/>
  <c r="BR364" i="2"/>
  <c r="BQ364" i="2"/>
  <c r="BO321" i="2"/>
  <c r="BN321" i="2"/>
  <c r="BM321" i="2"/>
  <c r="BL321" i="2"/>
  <c r="BK321" i="2"/>
  <c r="BJ321" i="2"/>
  <c r="BR321" i="2"/>
  <c r="BQ321" i="2"/>
  <c r="BP321" i="2"/>
  <c r="BQ289" i="2"/>
  <c r="BP289" i="2"/>
  <c r="BO289" i="2"/>
  <c r="BN289" i="2"/>
  <c r="BM289" i="2"/>
  <c r="BL289" i="2"/>
  <c r="BK289" i="2"/>
  <c r="BJ289" i="2"/>
  <c r="BR289" i="2"/>
  <c r="BQ268" i="2"/>
  <c r="BP268" i="2"/>
  <c r="BO268" i="2"/>
  <c r="BN268" i="2"/>
  <c r="BM268" i="2"/>
  <c r="BL268" i="2"/>
  <c r="BK268" i="2"/>
  <c r="BJ268" i="2"/>
  <c r="BR268" i="2"/>
  <c r="BP260" i="2"/>
  <c r="BO260" i="2"/>
  <c r="BN260" i="2"/>
  <c r="BM260" i="2"/>
  <c r="BL260" i="2"/>
  <c r="BK260" i="2"/>
  <c r="BJ260" i="2"/>
  <c r="BR260" i="2"/>
  <c r="BQ260" i="2"/>
  <c r="BO252" i="2"/>
  <c r="BN252" i="2"/>
  <c r="BM252" i="2"/>
  <c r="BL252" i="2"/>
  <c r="BK252" i="2"/>
  <c r="BJ252" i="2"/>
  <c r="BR252" i="2"/>
  <c r="BQ252" i="2"/>
  <c r="BP252" i="2"/>
  <c r="BR228" i="2"/>
  <c r="BQ228" i="2"/>
  <c r="BP228" i="2"/>
  <c r="BO228" i="2"/>
  <c r="BN228" i="2"/>
  <c r="BM228" i="2"/>
  <c r="BL228" i="2"/>
  <c r="BK228" i="2"/>
  <c r="BJ228" i="2"/>
  <c r="BR226" i="2"/>
  <c r="BQ226" i="2"/>
  <c r="BP226" i="2"/>
  <c r="BO226" i="2"/>
  <c r="BN226" i="2"/>
  <c r="BM226" i="2"/>
  <c r="BL226" i="2"/>
  <c r="BK226" i="2"/>
  <c r="BJ226" i="2"/>
  <c r="BR27" i="2"/>
  <c r="BQ27" i="2"/>
  <c r="BP27" i="2"/>
  <c r="BO27" i="2"/>
  <c r="BN27" i="2"/>
  <c r="BM27" i="2"/>
  <c r="BL27" i="2"/>
  <c r="BK27" i="2"/>
  <c r="BJ27" i="2"/>
  <c r="BR221" i="2"/>
  <c r="BQ221" i="2"/>
  <c r="BP221" i="2"/>
  <c r="BO221" i="2"/>
  <c r="BN221" i="2"/>
  <c r="BM221" i="2"/>
  <c r="BL221" i="2"/>
  <c r="BK221" i="2"/>
  <c r="BJ221" i="2"/>
  <c r="BQ85" i="2"/>
  <c r="BP85" i="2"/>
  <c r="BO85" i="2"/>
  <c r="BN85" i="2"/>
  <c r="BM85" i="2"/>
  <c r="BL85" i="2"/>
  <c r="BK85" i="2"/>
  <c r="BJ85" i="2"/>
  <c r="BR85" i="2"/>
  <c r="BQ53" i="2"/>
  <c r="BP53" i="2"/>
  <c r="BO53" i="2"/>
  <c r="BN53" i="2"/>
  <c r="BM53" i="2"/>
  <c r="BL53" i="2"/>
  <c r="BK53" i="2"/>
  <c r="BJ53" i="2"/>
  <c r="BR53" i="2"/>
  <c r="AZ34" i="2"/>
  <c r="AY34" i="2"/>
  <c r="AX34" i="2"/>
  <c r="AW34" i="2"/>
  <c r="AV34" i="2"/>
  <c r="AU34" i="2"/>
  <c r="AT34" i="2"/>
  <c r="AS34" i="2"/>
  <c r="AR34" i="2"/>
  <c r="BR213" i="2"/>
  <c r="BQ213" i="2"/>
  <c r="BP213" i="2"/>
  <c r="BO213" i="2"/>
  <c r="BN213" i="2"/>
  <c r="BM213" i="2"/>
  <c r="BL213" i="2"/>
  <c r="BK213" i="2"/>
  <c r="BJ213" i="2"/>
  <c r="BR90" i="2"/>
  <c r="BQ90" i="2"/>
  <c r="BP90" i="2"/>
  <c r="BO90" i="2"/>
  <c r="BN90" i="2"/>
  <c r="BM90" i="2"/>
  <c r="BL90" i="2"/>
  <c r="BK90" i="2"/>
  <c r="BJ90" i="2"/>
  <c r="BR58" i="2"/>
  <c r="BQ58" i="2"/>
  <c r="BP58" i="2"/>
  <c r="BO58" i="2"/>
  <c r="BN58" i="2"/>
  <c r="BM58" i="2"/>
  <c r="BL58" i="2"/>
  <c r="BK58" i="2"/>
  <c r="BJ58" i="2"/>
  <c r="BR28" i="2"/>
  <c r="BQ28" i="2"/>
  <c r="BP28" i="2"/>
  <c r="BO28" i="2"/>
  <c r="BN28" i="2"/>
  <c r="BM28" i="2"/>
  <c r="BL28" i="2"/>
  <c r="BK28" i="2"/>
  <c r="BJ28" i="2"/>
  <c r="BR87" i="2"/>
  <c r="BQ87" i="2"/>
  <c r="BP87" i="2"/>
  <c r="BO87" i="2"/>
  <c r="BN87" i="2"/>
  <c r="BM87" i="2"/>
  <c r="BL87" i="2"/>
  <c r="BK87" i="2"/>
  <c r="BJ87" i="2"/>
  <c r="BR55" i="2"/>
  <c r="BQ55" i="2"/>
  <c r="BP55" i="2"/>
  <c r="BO55" i="2"/>
  <c r="BN55" i="2"/>
  <c r="BM55" i="2"/>
  <c r="BL55" i="2"/>
  <c r="BK55" i="2"/>
  <c r="BJ55" i="2"/>
  <c r="BQ29" i="2"/>
  <c r="BP29" i="2"/>
  <c r="BR29" i="2"/>
  <c r="BO29" i="2"/>
  <c r="BN29" i="2"/>
  <c r="BM29" i="2"/>
  <c r="BL29" i="2"/>
  <c r="BK29" i="2"/>
  <c r="BJ29" i="2"/>
  <c r="BR92" i="2"/>
  <c r="BQ92" i="2"/>
  <c r="BP92" i="2"/>
  <c r="BO92" i="2"/>
  <c r="BN92" i="2"/>
  <c r="BM92" i="2"/>
  <c r="BL92" i="2"/>
  <c r="BK92" i="2"/>
  <c r="BJ92" i="2"/>
  <c r="BR60" i="2"/>
  <c r="BQ60" i="2"/>
  <c r="BP60" i="2"/>
  <c r="BO60" i="2"/>
  <c r="BN60" i="2"/>
  <c r="BM60" i="2"/>
  <c r="BL60" i="2"/>
  <c r="BK60" i="2"/>
  <c r="BJ60" i="2"/>
  <c r="BR34" i="2"/>
  <c r="BQ34" i="2"/>
  <c r="BP34" i="2"/>
  <c r="BO34" i="2"/>
  <c r="BN34" i="2"/>
  <c r="BM34" i="2"/>
  <c r="BL34" i="2"/>
  <c r="BK34" i="2"/>
  <c r="BJ34" i="2"/>
  <c r="AZ61" i="2"/>
  <c r="AY61" i="2"/>
  <c r="AX61" i="2"/>
  <c r="AW61" i="2"/>
  <c r="AV61" i="2"/>
  <c r="AU61" i="2"/>
  <c r="AT61" i="2"/>
  <c r="AS61" i="2"/>
  <c r="AR61" i="2"/>
  <c r="AY23" i="2"/>
  <c r="AX23" i="2"/>
  <c r="AW23" i="2"/>
  <c r="AV23" i="2"/>
  <c r="AU23" i="2"/>
  <c r="AT23" i="2"/>
  <c r="AS23" i="2"/>
  <c r="AR23" i="2"/>
  <c r="AZ23" i="2"/>
  <c r="AZ71" i="2"/>
  <c r="AY71" i="2"/>
  <c r="AX71" i="2"/>
  <c r="AW71" i="2"/>
  <c r="AV71" i="2"/>
  <c r="AU71" i="2"/>
  <c r="AT71" i="2"/>
  <c r="AS71" i="2"/>
  <c r="AR71" i="2"/>
  <c r="AZ65" i="2"/>
  <c r="AY65" i="2"/>
  <c r="AX65" i="2"/>
  <c r="AW65" i="2"/>
  <c r="AV65" i="2"/>
  <c r="AU65" i="2"/>
  <c r="AT65" i="2"/>
  <c r="AS65" i="2"/>
  <c r="AR65" i="2"/>
  <c r="BR4" i="2"/>
  <c r="BQ4" i="2"/>
  <c r="BP4" i="2"/>
  <c r="BO4" i="2"/>
  <c r="BN4" i="2"/>
  <c r="BM4" i="2"/>
  <c r="BL4" i="2"/>
  <c r="BK4" i="2"/>
  <c r="BJ4" i="2"/>
  <c r="AZ79" i="2"/>
  <c r="AY79" i="2"/>
  <c r="AX79" i="2"/>
  <c r="AW79" i="2"/>
  <c r="AV79" i="2"/>
  <c r="AU79" i="2"/>
  <c r="AT79" i="2"/>
  <c r="AS79" i="2"/>
  <c r="AR79" i="2"/>
  <c r="AZ37" i="2"/>
  <c r="AY37" i="2"/>
  <c r="AX37" i="2"/>
  <c r="AW37" i="2"/>
  <c r="AV37" i="2"/>
  <c r="AU37" i="2"/>
  <c r="AT37" i="2"/>
  <c r="AS37" i="2"/>
  <c r="AR37" i="2"/>
  <c r="AZ56" i="2"/>
  <c r="AY56" i="2"/>
  <c r="AX56" i="2"/>
  <c r="AW56" i="2"/>
  <c r="AV56" i="2"/>
  <c r="AU56" i="2"/>
  <c r="AT56" i="2"/>
  <c r="AS56" i="2"/>
  <c r="AR56" i="2"/>
  <c r="AZ49" i="2"/>
  <c r="AY49" i="2"/>
  <c r="AX49" i="2"/>
  <c r="AW49" i="2"/>
  <c r="AV49" i="2"/>
  <c r="AU49" i="2"/>
  <c r="AT49" i="2"/>
  <c r="AS49" i="2"/>
  <c r="AR49" i="2"/>
  <c r="AZ73" i="2"/>
  <c r="AY73" i="2"/>
  <c r="AX73" i="2"/>
  <c r="AW73" i="2"/>
  <c r="AV73" i="2"/>
  <c r="AU73" i="2"/>
  <c r="AT73" i="2"/>
  <c r="AS73" i="2"/>
  <c r="AR73" i="2"/>
  <c r="BR10" i="2"/>
  <c r="BQ10" i="2"/>
  <c r="BP10" i="2"/>
  <c r="BO10" i="2"/>
  <c r="BN10" i="2"/>
  <c r="BM10" i="2"/>
  <c r="BL10" i="2"/>
  <c r="BK10" i="2"/>
  <c r="BJ10" i="2"/>
  <c r="AZ51" i="2"/>
  <c r="AY51" i="2"/>
  <c r="AX51" i="2"/>
  <c r="AW51" i="2"/>
  <c r="AV51" i="2"/>
  <c r="AU51" i="2"/>
  <c r="AT51" i="2"/>
  <c r="AS51" i="2"/>
  <c r="AR51" i="2"/>
  <c r="AZ42" i="2"/>
  <c r="AY42" i="2"/>
  <c r="AX42" i="2"/>
  <c r="AW42" i="2"/>
  <c r="AV42" i="2"/>
  <c r="AU42" i="2"/>
  <c r="AT42" i="2"/>
  <c r="AS42" i="2"/>
  <c r="AR42" i="2"/>
  <c r="AZ99" i="2"/>
  <c r="AY99" i="2"/>
  <c r="AX99" i="2"/>
  <c r="AW99" i="2"/>
  <c r="AV99" i="2"/>
  <c r="AU99" i="2"/>
  <c r="AT99" i="2"/>
  <c r="AS99" i="2"/>
  <c r="AR99" i="2"/>
  <c r="BQ352" i="2"/>
  <c r="BP352" i="2"/>
  <c r="BO352" i="2"/>
  <c r="BN352" i="2"/>
  <c r="BM352" i="2"/>
  <c r="BL352" i="2"/>
  <c r="BK352" i="2"/>
  <c r="BJ352" i="2"/>
  <c r="BR352" i="2"/>
  <c r="BR342" i="2"/>
  <c r="BQ342" i="2"/>
  <c r="BP342" i="2"/>
  <c r="BO342" i="2"/>
  <c r="BN342" i="2"/>
  <c r="BM342" i="2"/>
  <c r="BL342" i="2"/>
  <c r="BK342" i="2"/>
  <c r="BJ342" i="2"/>
  <c r="BR310" i="2"/>
  <c r="BQ310" i="2"/>
  <c r="BP310" i="2"/>
  <c r="BO310" i="2"/>
  <c r="BN310" i="2"/>
  <c r="BM310" i="2"/>
  <c r="BL310" i="2"/>
  <c r="BK310" i="2"/>
  <c r="BJ310" i="2"/>
  <c r="BQ278" i="2"/>
  <c r="BP278" i="2"/>
  <c r="BO278" i="2"/>
  <c r="BN278" i="2"/>
  <c r="BM278" i="2"/>
  <c r="BL278" i="2"/>
  <c r="BK278" i="2"/>
  <c r="BJ278" i="2"/>
  <c r="BR278" i="2"/>
  <c r="BR366" i="2"/>
  <c r="BQ366" i="2"/>
  <c r="BP366" i="2"/>
  <c r="BO366" i="2"/>
  <c r="BN366" i="2"/>
  <c r="BM366" i="2"/>
  <c r="BL366" i="2"/>
  <c r="BK366" i="2"/>
  <c r="BJ366" i="2"/>
  <c r="BR327" i="2"/>
  <c r="BQ327" i="2"/>
  <c r="BP327" i="2"/>
  <c r="BO327" i="2"/>
  <c r="BN327" i="2"/>
  <c r="BM327" i="2"/>
  <c r="BL327" i="2"/>
  <c r="BK327" i="2"/>
  <c r="BJ327" i="2"/>
  <c r="BR295" i="2"/>
  <c r="BQ295" i="2"/>
  <c r="BP295" i="2"/>
  <c r="BO295" i="2"/>
  <c r="BN295" i="2"/>
  <c r="BM295" i="2"/>
  <c r="BL295" i="2"/>
  <c r="BK295" i="2"/>
  <c r="BJ295" i="2"/>
  <c r="BR392" i="2"/>
  <c r="BQ392" i="2"/>
  <c r="BP392" i="2"/>
  <c r="BO392" i="2"/>
  <c r="BN392" i="2"/>
  <c r="BM392" i="2"/>
  <c r="BL392" i="2"/>
  <c r="BK392" i="2"/>
  <c r="BJ392" i="2"/>
  <c r="BR381" i="2"/>
  <c r="BQ381" i="2"/>
  <c r="BP381" i="2"/>
  <c r="BO381" i="2"/>
  <c r="BN381" i="2"/>
  <c r="BM381" i="2"/>
  <c r="BL381" i="2"/>
  <c r="BK381" i="2"/>
  <c r="BJ381" i="2"/>
  <c r="BR407" i="2"/>
  <c r="BQ407" i="2"/>
  <c r="BP407" i="2"/>
  <c r="BO407" i="2"/>
  <c r="BN407" i="2"/>
  <c r="BM407" i="2"/>
  <c r="BL407" i="2"/>
  <c r="BK407" i="2"/>
  <c r="BJ407" i="2"/>
  <c r="BR377" i="2"/>
  <c r="BQ377" i="2"/>
  <c r="BP377" i="2"/>
  <c r="BO377" i="2"/>
  <c r="BN377" i="2"/>
  <c r="BM377" i="2"/>
  <c r="BL377" i="2"/>
  <c r="BK377" i="2"/>
  <c r="BJ377" i="2"/>
  <c r="BQ332" i="2"/>
  <c r="BP332" i="2"/>
  <c r="BO332" i="2"/>
  <c r="BN332" i="2"/>
  <c r="BM332" i="2"/>
  <c r="BL332" i="2"/>
  <c r="BK332" i="2"/>
  <c r="BJ332" i="2"/>
  <c r="BR332" i="2"/>
  <c r="BQ300" i="2"/>
  <c r="BP300" i="2"/>
  <c r="BO300" i="2"/>
  <c r="BN300" i="2"/>
  <c r="BM300" i="2"/>
  <c r="BL300" i="2"/>
  <c r="BK300" i="2"/>
  <c r="BJ300" i="2"/>
  <c r="BR300" i="2"/>
  <c r="BR408" i="2"/>
  <c r="BQ408" i="2"/>
  <c r="BP408" i="2"/>
  <c r="BO408" i="2"/>
  <c r="BN408" i="2"/>
  <c r="BM408" i="2"/>
  <c r="BL408" i="2"/>
  <c r="BK408" i="2"/>
  <c r="BJ408" i="2"/>
  <c r="BR400" i="2"/>
  <c r="BQ400" i="2"/>
  <c r="BP400" i="2"/>
  <c r="BO400" i="2"/>
  <c r="BN400" i="2"/>
  <c r="BM400" i="2"/>
  <c r="BL400" i="2"/>
  <c r="BK400" i="2"/>
  <c r="BJ400" i="2"/>
  <c r="BR360" i="2"/>
  <c r="BQ360" i="2"/>
  <c r="BP360" i="2"/>
  <c r="BO360" i="2"/>
  <c r="BN360" i="2"/>
  <c r="BM360" i="2"/>
  <c r="BL360" i="2"/>
  <c r="BK360" i="2"/>
  <c r="BJ360" i="2"/>
  <c r="BQ317" i="2"/>
  <c r="BP317" i="2"/>
  <c r="BO317" i="2"/>
  <c r="BN317" i="2"/>
  <c r="BM317" i="2"/>
  <c r="BL317" i="2"/>
  <c r="BK317" i="2"/>
  <c r="BJ317" i="2"/>
  <c r="BR317" i="2"/>
  <c r="BR285" i="2"/>
  <c r="BQ285" i="2"/>
  <c r="BP285" i="2"/>
  <c r="BO285" i="2"/>
  <c r="BN285" i="2"/>
  <c r="BM285" i="2"/>
  <c r="BL285" i="2"/>
  <c r="BK285" i="2"/>
  <c r="BJ285" i="2"/>
  <c r="BR267" i="2"/>
  <c r="BQ267" i="2"/>
  <c r="BP267" i="2"/>
  <c r="BO267" i="2"/>
  <c r="BN267" i="2"/>
  <c r="BM267" i="2"/>
  <c r="BL267" i="2"/>
  <c r="BK267" i="2"/>
  <c r="BJ267" i="2"/>
  <c r="BQ259" i="2"/>
  <c r="BP259" i="2"/>
  <c r="BO259" i="2"/>
  <c r="BN259" i="2"/>
  <c r="BM259" i="2"/>
  <c r="BL259" i="2"/>
  <c r="BK259" i="2"/>
  <c r="BJ259" i="2"/>
  <c r="BR259" i="2"/>
  <c r="BQ251" i="2"/>
  <c r="BP251" i="2"/>
  <c r="BO251" i="2"/>
  <c r="BN251" i="2"/>
  <c r="BM251" i="2"/>
  <c r="BL251" i="2"/>
  <c r="BK251" i="2"/>
  <c r="BJ251" i="2"/>
  <c r="BR251" i="2"/>
  <c r="AZ31" i="2"/>
  <c r="AY31" i="2"/>
  <c r="AX31" i="2"/>
  <c r="AW31" i="2"/>
  <c r="AV31" i="2"/>
  <c r="AU31" i="2"/>
  <c r="AT31" i="2"/>
  <c r="AS31" i="2"/>
  <c r="AR31" i="2"/>
  <c r="BR238" i="2"/>
  <c r="BQ238" i="2"/>
  <c r="BP238" i="2"/>
  <c r="BO238" i="2"/>
  <c r="BN238" i="2"/>
  <c r="BM238" i="2"/>
  <c r="BL238" i="2"/>
  <c r="BK238" i="2"/>
  <c r="BJ238" i="2"/>
  <c r="BR236" i="2"/>
  <c r="BQ236" i="2"/>
  <c r="BP236" i="2"/>
  <c r="BO236" i="2"/>
  <c r="BN236" i="2"/>
  <c r="BM236" i="2"/>
  <c r="BL236" i="2"/>
  <c r="BK236" i="2"/>
  <c r="BJ236" i="2"/>
  <c r="BR30" i="2"/>
  <c r="BQ30" i="2"/>
  <c r="BP30" i="2"/>
  <c r="BO30" i="2"/>
  <c r="BN30" i="2"/>
  <c r="BM30" i="2"/>
  <c r="BL30" i="2"/>
  <c r="BK30" i="2"/>
  <c r="BJ30" i="2"/>
  <c r="BR81" i="2"/>
  <c r="BQ81" i="2"/>
  <c r="BP81" i="2"/>
  <c r="BO81" i="2"/>
  <c r="BN81" i="2"/>
  <c r="BM81" i="2"/>
  <c r="BL81" i="2"/>
  <c r="BK81" i="2"/>
  <c r="BJ81" i="2"/>
  <c r="BR49" i="2"/>
  <c r="BQ49" i="2"/>
  <c r="BP49" i="2"/>
  <c r="BO49" i="2"/>
  <c r="BN49" i="2"/>
  <c r="BM49" i="2"/>
  <c r="BL49" i="2"/>
  <c r="BK49" i="2"/>
  <c r="BJ49" i="2"/>
  <c r="BR220" i="2"/>
  <c r="BQ220" i="2"/>
  <c r="BP220" i="2"/>
  <c r="BO220" i="2"/>
  <c r="BN220" i="2"/>
  <c r="BM220" i="2"/>
  <c r="BL220" i="2"/>
  <c r="BK220" i="2"/>
  <c r="BJ220" i="2"/>
  <c r="BR212" i="2"/>
  <c r="BQ212" i="2"/>
  <c r="BP212" i="2"/>
  <c r="BO212" i="2"/>
  <c r="BN212" i="2"/>
  <c r="BM212" i="2"/>
  <c r="BL212" i="2"/>
  <c r="BK212" i="2"/>
  <c r="BJ212" i="2"/>
  <c r="BR86" i="2"/>
  <c r="BQ86" i="2"/>
  <c r="BP86" i="2"/>
  <c r="BO86" i="2"/>
  <c r="BN86" i="2"/>
  <c r="BM86" i="2"/>
  <c r="BL86" i="2"/>
  <c r="BK86" i="2"/>
  <c r="BJ86" i="2"/>
  <c r="BR54" i="2"/>
  <c r="BQ54" i="2"/>
  <c r="BP54" i="2"/>
  <c r="BO54" i="2"/>
  <c r="BN54" i="2"/>
  <c r="BM54" i="2"/>
  <c r="BL54" i="2"/>
  <c r="BK54" i="2"/>
  <c r="BJ54" i="2"/>
  <c r="BP9" i="2"/>
  <c r="BO9" i="2"/>
  <c r="BN9" i="2"/>
  <c r="BM9" i="2"/>
  <c r="BL9" i="2"/>
  <c r="BK9" i="2"/>
  <c r="BJ9" i="2"/>
  <c r="BQ9" i="2"/>
  <c r="BR9" i="2"/>
  <c r="BR83" i="2"/>
  <c r="BQ83" i="2"/>
  <c r="BP83" i="2"/>
  <c r="BO83" i="2"/>
  <c r="BN83" i="2"/>
  <c r="BM83" i="2"/>
  <c r="BL83" i="2"/>
  <c r="BK83" i="2"/>
  <c r="BJ83" i="2"/>
  <c r="BR51" i="2"/>
  <c r="BQ51" i="2"/>
  <c r="BP51" i="2"/>
  <c r="BO51" i="2"/>
  <c r="BN51" i="2"/>
  <c r="BM51" i="2"/>
  <c r="BL51" i="2"/>
  <c r="BK51" i="2"/>
  <c r="BJ51" i="2"/>
  <c r="BR21" i="2"/>
  <c r="BQ21" i="2"/>
  <c r="BP21" i="2"/>
  <c r="BO21" i="2"/>
  <c r="BN21" i="2"/>
  <c r="BM21" i="2"/>
  <c r="BL21" i="2"/>
  <c r="BK21" i="2"/>
  <c r="BJ21" i="2"/>
  <c r="BR88" i="2"/>
  <c r="BQ88" i="2"/>
  <c r="BP88" i="2"/>
  <c r="BO88" i="2"/>
  <c r="BN88" i="2"/>
  <c r="BM88" i="2"/>
  <c r="BL88" i="2"/>
  <c r="BK88" i="2"/>
  <c r="BJ88" i="2"/>
  <c r="BR56" i="2"/>
  <c r="BQ56" i="2"/>
  <c r="BP56" i="2"/>
  <c r="BO56" i="2"/>
  <c r="BN56" i="2"/>
  <c r="BM56" i="2"/>
  <c r="BL56" i="2"/>
  <c r="BK56" i="2"/>
  <c r="BJ56" i="2"/>
  <c r="AZ33" i="2"/>
  <c r="AY33" i="2"/>
  <c r="AX33" i="2"/>
  <c r="AW33" i="2"/>
  <c r="AV33" i="2"/>
  <c r="AU33" i="2"/>
  <c r="AT33" i="2"/>
  <c r="AS33" i="2"/>
  <c r="AR33" i="2"/>
  <c r="AZ60" i="2"/>
  <c r="AY60" i="2"/>
  <c r="AX60" i="2"/>
  <c r="AW60" i="2"/>
  <c r="AV60" i="2"/>
  <c r="AU60" i="2"/>
  <c r="AT60" i="2"/>
  <c r="AS60" i="2"/>
  <c r="AR60" i="2"/>
  <c r="AZ69" i="2"/>
  <c r="AY69" i="2"/>
  <c r="AX69" i="2"/>
  <c r="AW69" i="2"/>
  <c r="AV69" i="2"/>
  <c r="AU69" i="2"/>
  <c r="AT69" i="2"/>
  <c r="AS69" i="2"/>
  <c r="AR69" i="2"/>
  <c r="AY22" i="2"/>
  <c r="AX22" i="2"/>
  <c r="AW22" i="2"/>
  <c r="AV22" i="2"/>
  <c r="AU22" i="2"/>
  <c r="AT22" i="2"/>
  <c r="AS22" i="2"/>
  <c r="AR22" i="2"/>
  <c r="AZ22" i="2"/>
  <c r="AE107" i="1"/>
  <c r="AF107" i="1" s="1"/>
  <c r="AE93" i="1"/>
  <c r="AZ87" i="2"/>
  <c r="AY87" i="2"/>
  <c r="AX87" i="2"/>
  <c r="AW87" i="2"/>
  <c r="AV87" i="2"/>
  <c r="AU87" i="2"/>
  <c r="AT87" i="2"/>
  <c r="AS87" i="2"/>
  <c r="AR87" i="2"/>
  <c r="AZ64" i="2"/>
  <c r="AY64" i="2"/>
  <c r="AX64" i="2"/>
  <c r="AW64" i="2"/>
  <c r="AV64" i="2"/>
  <c r="AU64" i="2"/>
  <c r="AT64" i="2"/>
  <c r="AS64" i="2"/>
  <c r="AR64" i="2"/>
  <c r="BR13" i="2"/>
  <c r="BQ13" i="2"/>
  <c r="BP13" i="2"/>
  <c r="BO13" i="2"/>
  <c r="BN13" i="2"/>
  <c r="BM13" i="2"/>
  <c r="BL13" i="2"/>
  <c r="BK13" i="2"/>
  <c r="BJ13" i="2"/>
  <c r="AZ81" i="2"/>
  <c r="AY81" i="2"/>
  <c r="AX81" i="2"/>
  <c r="AW81" i="2"/>
  <c r="AV81" i="2"/>
  <c r="AU81" i="2"/>
  <c r="AT81" i="2"/>
  <c r="AS81" i="2"/>
  <c r="AR81" i="2"/>
  <c r="AZ117" i="2"/>
  <c r="AY117" i="2"/>
  <c r="AX117" i="2"/>
  <c r="AW117" i="2"/>
  <c r="AV117" i="2"/>
  <c r="AU117" i="2"/>
  <c r="AT117" i="2"/>
  <c r="AS117" i="2"/>
  <c r="AR117" i="2"/>
  <c r="AZ66" i="2"/>
  <c r="AY66" i="2"/>
  <c r="AX66" i="2"/>
  <c r="AW66" i="2"/>
  <c r="AV66" i="2"/>
  <c r="AU66" i="2"/>
  <c r="AT66" i="2"/>
  <c r="AS66" i="2"/>
  <c r="AR66" i="2"/>
  <c r="AZ25" i="2"/>
  <c r="AY25" i="2"/>
  <c r="AX25" i="2"/>
  <c r="AW25" i="2"/>
  <c r="AV25" i="2"/>
  <c r="AU25" i="2"/>
  <c r="AT25" i="2"/>
  <c r="AS25" i="2"/>
  <c r="AR25" i="2"/>
  <c r="AZ107" i="2"/>
  <c r="AY107" i="2"/>
  <c r="AX107" i="2"/>
  <c r="AW107" i="2"/>
  <c r="AV107" i="2"/>
  <c r="AU107" i="2"/>
  <c r="AT107" i="2"/>
  <c r="AS107" i="2"/>
  <c r="AR107" i="2"/>
  <c r="BQ379" i="2"/>
  <c r="BP379" i="2"/>
  <c r="BO379" i="2"/>
  <c r="BN379" i="2"/>
  <c r="BR379" i="2"/>
  <c r="BM379" i="2"/>
  <c r="BL379" i="2"/>
  <c r="BK379" i="2"/>
  <c r="BJ379" i="2"/>
  <c r="BR338" i="2"/>
  <c r="BQ338" i="2"/>
  <c r="BP338" i="2"/>
  <c r="BO338" i="2"/>
  <c r="BN338" i="2"/>
  <c r="BM338" i="2"/>
  <c r="BL338" i="2"/>
  <c r="BK338" i="2"/>
  <c r="BJ338" i="2"/>
  <c r="BR306" i="2"/>
  <c r="BQ306" i="2"/>
  <c r="BP306" i="2"/>
  <c r="BO306" i="2"/>
  <c r="BN306" i="2"/>
  <c r="BM306" i="2"/>
  <c r="BL306" i="2"/>
  <c r="BK306" i="2"/>
  <c r="BJ306" i="2"/>
  <c r="BQ274" i="2"/>
  <c r="BP274" i="2"/>
  <c r="BO274" i="2"/>
  <c r="BN274" i="2"/>
  <c r="BM274" i="2"/>
  <c r="BL274" i="2"/>
  <c r="BK274" i="2"/>
  <c r="BJ274" i="2"/>
  <c r="BR274" i="2"/>
  <c r="BR362" i="2"/>
  <c r="BQ362" i="2"/>
  <c r="BP362" i="2"/>
  <c r="BO362" i="2"/>
  <c r="BN362" i="2"/>
  <c r="BM362" i="2"/>
  <c r="BL362" i="2"/>
  <c r="BK362" i="2"/>
  <c r="BJ362" i="2"/>
  <c r="BR323" i="2"/>
  <c r="BQ323" i="2"/>
  <c r="BP323" i="2"/>
  <c r="BO323" i="2"/>
  <c r="BN323" i="2"/>
  <c r="BM323" i="2"/>
  <c r="BL323" i="2"/>
  <c r="BK323" i="2"/>
  <c r="BJ323" i="2"/>
  <c r="BR291" i="2"/>
  <c r="BQ291" i="2"/>
  <c r="BP291" i="2"/>
  <c r="BO291" i="2"/>
  <c r="BN291" i="2"/>
  <c r="BM291" i="2"/>
  <c r="BL291" i="2"/>
  <c r="BK291" i="2"/>
  <c r="BJ291" i="2"/>
  <c r="BR389" i="2"/>
  <c r="BQ389" i="2"/>
  <c r="BP389" i="2"/>
  <c r="BO389" i="2"/>
  <c r="BN389" i="2"/>
  <c r="BM389" i="2"/>
  <c r="BL389" i="2"/>
  <c r="BK389" i="2"/>
  <c r="BJ389" i="2"/>
  <c r="BR380" i="2"/>
  <c r="BQ380" i="2"/>
  <c r="BP380" i="2"/>
  <c r="BO380" i="2"/>
  <c r="BN380" i="2"/>
  <c r="BM380" i="2"/>
  <c r="BL380" i="2"/>
  <c r="BK380" i="2"/>
  <c r="BJ380" i="2"/>
  <c r="BO405" i="2"/>
  <c r="BN405" i="2"/>
  <c r="BM405" i="2"/>
  <c r="BL405" i="2"/>
  <c r="BK405" i="2"/>
  <c r="BJ405" i="2"/>
  <c r="BR405" i="2"/>
  <c r="BQ405" i="2"/>
  <c r="BP405" i="2"/>
  <c r="BR373" i="2"/>
  <c r="BQ373" i="2"/>
  <c r="BP373" i="2"/>
  <c r="BO373" i="2"/>
  <c r="BN373" i="2"/>
  <c r="BM373" i="2"/>
  <c r="BL373" i="2"/>
  <c r="BK373" i="2"/>
  <c r="BJ373" i="2"/>
  <c r="BQ328" i="2"/>
  <c r="BP328" i="2"/>
  <c r="BO328" i="2"/>
  <c r="BN328" i="2"/>
  <c r="BM328" i="2"/>
  <c r="BL328" i="2"/>
  <c r="BK328" i="2"/>
  <c r="BJ328" i="2"/>
  <c r="BR328" i="2"/>
  <c r="BQ296" i="2"/>
  <c r="BP296" i="2"/>
  <c r="BO296" i="2"/>
  <c r="BN296" i="2"/>
  <c r="BM296" i="2"/>
  <c r="BL296" i="2"/>
  <c r="BK296" i="2"/>
  <c r="BJ296" i="2"/>
  <c r="BR296" i="2"/>
  <c r="BR406" i="2"/>
  <c r="BQ406" i="2"/>
  <c r="BP406" i="2"/>
  <c r="BO406" i="2"/>
  <c r="BN406" i="2"/>
  <c r="BM406" i="2"/>
  <c r="BL406" i="2"/>
  <c r="BK406" i="2"/>
  <c r="BJ406" i="2"/>
  <c r="BL398" i="2"/>
  <c r="BK398" i="2"/>
  <c r="BJ398" i="2"/>
  <c r="BR398" i="2"/>
  <c r="BQ398" i="2"/>
  <c r="BP398" i="2"/>
  <c r="BO398" i="2"/>
  <c r="BN398" i="2"/>
  <c r="BM398" i="2"/>
  <c r="BR353" i="2"/>
  <c r="BQ353" i="2"/>
  <c r="BP353" i="2"/>
  <c r="BO353" i="2"/>
  <c r="BN353" i="2"/>
  <c r="BM353" i="2"/>
  <c r="BL353" i="2"/>
  <c r="BK353" i="2"/>
  <c r="BJ353" i="2"/>
  <c r="BQ313" i="2"/>
  <c r="BP313" i="2"/>
  <c r="BO313" i="2"/>
  <c r="BN313" i="2"/>
  <c r="BM313" i="2"/>
  <c r="BL313" i="2"/>
  <c r="BK313" i="2"/>
  <c r="BJ313" i="2"/>
  <c r="BR313" i="2"/>
  <c r="BR281" i="2"/>
  <c r="BQ281" i="2"/>
  <c r="BP281" i="2"/>
  <c r="BO281" i="2"/>
  <c r="BN281" i="2"/>
  <c r="BM281" i="2"/>
  <c r="BL281" i="2"/>
  <c r="BK281" i="2"/>
  <c r="BJ281" i="2"/>
  <c r="BR266" i="2"/>
  <c r="BQ266" i="2"/>
  <c r="BP266" i="2"/>
  <c r="BO266" i="2"/>
  <c r="BN266" i="2"/>
  <c r="BM266" i="2"/>
  <c r="BL266" i="2"/>
  <c r="BK266" i="2"/>
  <c r="BJ266" i="2"/>
  <c r="BQ258" i="2"/>
  <c r="BP258" i="2"/>
  <c r="BO258" i="2"/>
  <c r="BN258" i="2"/>
  <c r="BM258" i="2"/>
  <c r="BL258" i="2"/>
  <c r="BK258" i="2"/>
  <c r="BJ258" i="2"/>
  <c r="BR258" i="2"/>
  <c r="BQ250" i="2"/>
  <c r="BP250" i="2"/>
  <c r="BO250" i="2"/>
  <c r="BN250" i="2"/>
  <c r="BM250" i="2"/>
  <c r="BL250" i="2"/>
  <c r="BK250" i="2"/>
  <c r="BJ250" i="2"/>
  <c r="BR250" i="2"/>
  <c r="BR232" i="2"/>
  <c r="BO232" i="2"/>
  <c r="BN232" i="2"/>
  <c r="BM232" i="2"/>
  <c r="BL232" i="2"/>
  <c r="BK232" i="2"/>
  <c r="BJ232" i="2"/>
  <c r="BQ232" i="2"/>
  <c r="BP232" i="2"/>
  <c r="BR225" i="2"/>
  <c r="BQ225" i="2"/>
  <c r="BP225" i="2"/>
  <c r="BO225" i="2"/>
  <c r="BN225" i="2"/>
  <c r="BM225" i="2"/>
  <c r="BL225" i="2"/>
  <c r="BK225" i="2"/>
  <c r="BJ225" i="2"/>
  <c r="BR223" i="2"/>
  <c r="BQ223" i="2"/>
  <c r="BP223" i="2"/>
  <c r="BO223" i="2"/>
  <c r="BN223" i="2"/>
  <c r="BM223" i="2"/>
  <c r="BL223" i="2"/>
  <c r="BK223" i="2"/>
  <c r="BJ223" i="2"/>
  <c r="BQ109" i="2"/>
  <c r="BP109" i="2"/>
  <c r="BO109" i="2"/>
  <c r="BN109" i="2"/>
  <c r="BM109" i="2"/>
  <c r="BL109" i="2"/>
  <c r="BK109" i="2"/>
  <c r="BJ109" i="2"/>
  <c r="BR109" i="2"/>
  <c r="BR77" i="2"/>
  <c r="BQ77" i="2"/>
  <c r="BP77" i="2"/>
  <c r="BO77" i="2"/>
  <c r="BN77" i="2"/>
  <c r="BM77" i="2"/>
  <c r="BL77" i="2"/>
  <c r="BK77" i="2"/>
  <c r="BJ77" i="2"/>
  <c r="BO45" i="2"/>
  <c r="BN45" i="2"/>
  <c r="BM45" i="2"/>
  <c r="BL45" i="2"/>
  <c r="BK45" i="2"/>
  <c r="BJ45" i="2"/>
  <c r="BR45" i="2"/>
  <c r="BQ45" i="2"/>
  <c r="BP45" i="2"/>
  <c r="BR219" i="2"/>
  <c r="BQ219" i="2"/>
  <c r="BP219" i="2"/>
  <c r="BO219" i="2"/>
  <c r="BN219" i="2"/>
  <c r="BM219" i="2"/>
  <c r="BL219" i="2"/>
  <c r="BK219" i="2"/>
  <c r="BJ219" i="2"/>
  <c r="BR211" i="2"/>
  <c r="BQ211" i="2"/>
  <c r="BP211" i="2"/>
  <c r="BO211" i="2"/>
  <c r="BN211" i="2"/>
  <c r="BM211" i="2"/>
  <c r="BL211" i="2"/>
  <c r="BK211" i="2"/>
  <c r="BJ211" i="2"/>
  <c r="BM82" i="2"/>
  <c r="BL82" i="2"/>
  <c r="BK82" i="2"/>
  <c r="BJ82" i="2"/>
  <c r="BR82" i="2"/>
  <c r="BQ82" i="2"/>
  <c r="BP82" i="2"/>
  <c r="BO82" i="2"/>
  <c r="BN82" i="2"/>
  <c r="BR50" i="2"/>
  <c r="BQ50" i="2"/>
  <c r="BP50" i="2"/>
  <c r="BO50" i="2"/>
  <c r="BN50" i="2"/>
  <c r="BM50" i="2"/>
  <c r="BL50" i="2"/>
  <c r="BK50" i="2"/>
  <c r="BJ50" i="2"/>
  <c r="BR111" i="2"/>
  <c r="BQ111" i="2"/>
  <c r="BP111" i="2"/>
  <c r="BO111" i="2"/>
  <c r="BN111" i="2"/>
  <c r="BM111" i="2"/>
  <c r="BL111" i="2"/>
  <c r="BK111" i="2"/>
  <c r="BJ111" i="2"/>
  <c r="BR79" i="2"/>
  <c r="BQ79" i="2"/>
  <c r="BP79" i="2"/>
  <c r="BO79" i="2"/>
  <c r="BN79" i="2"/>
  <c r="BM79" i="2"/>
  <c r="BL79" i="2"/>
  <c r="BK79" i="2"/>
  <c r="BJ79" i="2"/>
  <c r="BR47" i="2"/>
  <c r="BQ47" i="2"/>
  <c r="BP47" i="2"/>
  <c r="BO47" i="2"/>
  <c r="BN47" i="2"/>
  <c r="BM47" i="2"/>
  <c r="BL47" i="2"/>
  <c r="BK47" i="2"/>
  <c r="BJ47" i="2"/>
  <c r="AZ21" i="2"/>
  <c r="AY21" i="2"/>
  <c r="AX21" i="2"/>
  <c r="AW21" i="2"/>
  <c r="AV21" i="2"/>
  <c r="AU21" i="2"/>
  <c r="AT21" i="2"/>
  <c r="AS21" i="2"/>
  <c r="AR21" i="2"/>
  <c r="BR84" i="2"/>
  <c r="BQ84" i="2"/>
  <c r="BP84" i="2"/>
  <c r="BO84" i="2"/>
  <c r="BN84" i="2"/>
  <c r="BM84" i="2"/>
  <c r="BL84" i="2"/>
  <c r="BK84" i="2"/>
  <c r="BJ84" i="2"/>
  <c r="BR52" i="2"/>
  <c r="BQ52" i="2"/>
  <c r="BP52" i="2"/>
  <c r="BO52" i="2"/>
  <c r="BN52" i="2"/>
  <c r="BM52" i="2"/>
  <c r="BL52" i="2"/>
  <c r="BK52" i="2"/>
  <c r="BJ52" i="2"/>
  <c r="BR32" i="2"/>
  <c r="BQ32" i="2"/>
  <c r="BP32" i="2"/>
  <c r="BO32" i="2"/>
  <c r="BN32" i="2"/>
  <c r="BM32" i="2"/>
  <c r="BL32" i="2"/>
  <c r="BK32" i="2"/>
  <c r="BJ32" i="2"/>
  <c r="AZ68" i="2"/>
  <c r="AY68" i="2"/>
  <c r="AX68" i="2"/>
  <c r="AW68" i="2"/>
  <c r="AV68" i="2"/>
  <c r="AU68" i="2"/>
  <c r="AT68" i="2"/>
  <c r="AS68" i="2"/>
  <c r="AR68" i="2"/>
  <c r="AZ77" i="2"/>
  <c r="AY77" i="2"/>
  <c r="AX77" i="2"/>
  <c r="AW77" i="2"/>
  <c r="AV77" i="2"/>
  <c r="AU77" i="2"/>
  <c r="AT77" i="2"/>
  <c r="AS77" i="2"/>
  <c r="AR77" i="2"/>
  <c r="AX24" i="2"/>
  <c r="AW24" i="2"/>
  <c r="AV24" i="2"/>
  <c r="AU24" i="2"/>
  <c r="AT24" i="2"/>
  <c r="AS24" i="2"/>
  <c r="AR24" i="2"/>
  <c r="AZ24" i="2"/>
  <c r="AY24" i="2"/>
  <c r="L107" i="1"/>
  <c r="AT38" i="2"/>
  <c r="AS38" i="2"/>
  <c r="AR38" i="2"/>
  <c r="AZ38" i="2"/>
  <c r="AY38" i="2"/>
  <c r="AX38" i="2"/>
  <c r="AW38" i="2"/>
  <c r="AV38" i="2"/>
  <c r="AU38" i="2"/>
  <c r="AZ95" i="2"/>
  <c r="AY95" i="2"/>
  <c r="AX95" i="2"/>
  <c r="AW95" i="2"/>
  <c r="AV95" i="2"/>
  <c r="AU95" i="2"/>
  <c r="AT95" i="2"/>
  <c r="AS95" i="2"/>
  <c r="AR95" i="2"/>
  <c r="AE110" i="1"/>
  <c r="AZ74" i="2"/>
  <c r="AY74" i="2"/>
  <c r="AX74" i="2"/>
  <c r="AW74" i="2"/>
  <c r="AV74" i="2"/>
  <c r="AU74" i="2"/>
  <c r="AT74" i="2"/>
  <c r="AS74" i="2"/>
  <c r="AR74" i="2"/>
  <c r="AZ45" i="2"/>
  <c r="AY45" i="2"/>
  <c r="AX45" i="2"/>
  <c r="AW45" i="2"/>
  <c r="AV45" i="2"/>
  <c r="AU45" i="2"/>
  <c r="AT45" i="2"/>
  <c r="AS45" i="2"/>
  <c r="AR45" i="2"/>
  <c r="AZ115" i="2"/>
  <c r="AY115" i="2"/>
  <c r="AX115" i="2"/>
  <c r="AW115" i="2"/>
  <c r="AV115" i="2"/>
  <c r="AU115" i="2"/>
  <c r="AT115" i="2"/>
  <c r="AS115" i="2"/>
  <c r="AR115" i="2"/>
  <c r="BQ375" i="2"/>
  <c r="BP375" i="2"/>
  <c r="BO375" i="2"/>
  <c r="BN375" i="2"/>
  <c r="BM375" i="2"/>
  <c r="BL375" i="2"/>
  <c r="BK375" i="2"/>
  <c r="BJ375" i="2"/>
  <c r="BR375" i="2"/>
  <c r="BQ334" i="2"/>
  <c r="BP334" i="2"/>
  <c r="BO334" i="2"/>
  <c r="BN334" i="2"/>
  <c r="BM334" i="2"/>
  <c r="BL334" i="2"/>
  <c r="BK334" i="2"/>
  <c r="BJ334" i="2"/>
  <c r="BR334" i="2"/>
  <c r="BP302" i="2"/>
  <c r="BO302" i="2"/>
  <c r="BN302" i="2"/>
  <c r="BM302" i="2"/>
  <c r="BL302" i="2"/>
  <c r="BK302" i="2"/>
  <c r="BJ302" i="2"/>
  <c r="BR302" i="2"/>
  <c r="BQ302" i="2"/>
  <c r="BQ358" i="2"/>
  <c r="BP358" i="2"/>
  <c r="BO358" i="2"/>
  <c r="BN358" i="2"/>
  <c r="BM358" i="2"/>
  <c r="BL358" i="2"/>
  <c r="BK358" i="2"/>
  <c r="BJ358" i="2"/>
  <c r="BR358" i="2"/>
  <c r="BQ357" i="2"/>
  <c r="BP357" i="2"/>
  <c r="BO357" i="2"/>
  <c r="BN357" i="2"/>
  <c r="BM357" i="2"/>
  <c r="BL357" i="2"/>
  <c r="BK357" i="2"/>
  <c r="BJ357" i="2"/>
  <c r="BR357" i="2"/>
  <c r="BQ319" i="2"/>
  <c r="BP319" i="2"/>
  <c r="BO319" i="2"/>
  <c r="BN319" i="2"/>
  <c r="BM319" i="2"/>
  <c r="BL319" i="2"/>
  <c r="BK319" i="2"/>
  <c r="BJ319" i="2"/>
  <c r="BR319" i="2"/>
  <c r="BP287" i="2"/>
  <c r="BO287" i="2"/>
  <c r="BN287" i="2"/>
  <c r="BM287" i="2"/>
  <c r="BL287" i="2"/>
  <c r="BK287" i="2"/>
  <c r="BJ287" i="2"/>
  <c r="BR287" i="2"/>
  <c r="BQ287" i="2"/>
  <c r="BO388" i="2"/>
  <c r="BN388" i="2"/>
  <c r="BM388" i="2"/>
  <c r="BL388" i="2"/>
  <c r="BK388" i="2"/>
  <c r="BJ388" i="2"/>
  <c r="BR388" i="2"/>
  <c r="BQ388" i="2"/>
  <c r="BP388" i="2"/>
  <c r="BQ356" i="2"/>
  <c r="BP356" i="2"/>
  <c r="BO356" i="2"/>
  <c r="BN356" i="2"/>
  <c r="BM356" i="2"/>
  <c r="BL356" i="2"/>
  <c r="BK356" i="2"/>
  <c r="BJ356" i="2"/>
  <c r="BR356" i="2"/>
  <c r="BR403" i="2"/>
  <c r="BQ403" i="2"/>
  <c r="BP403" i="2"/>
  <c r="BO403" i="2"/>
  <c r="BN403" i="2"/>
  <c r="BM403" i="2"/>
  <c r="BL403" i="2"/>
  <c r="BK403" i="2"/>
  <c r="BJ403" i="2"/>
  <c r="BP369" i="2"/>
  <c r="BO369" i="2"/>
  <c r="BN369" i="2"/>
  <c r="BM369" i="2"/>
  <c r="BL369" i="2"/>
  <c r="BK369" i="2"/>
  <c r="BJ369" i="2"/>
  <c r="BR369" i="2"/>
  <c r="BQ369" i="2"/>
  <c r="BO324" i="2"/>
  <c r="BN324" i="2"/>
  <c r="BM324" i="2"/>
  <c r="BL324" i="2"/>
  <c r="BK324" i="2"/>
  <c r="BJ324" i="2"/>
  <c r="BR324" i="2"/>
  <c r="BQ324" i="2"/>
  <c r="BP324" i="2"/>
  <c r="BQ292" i="2"/>
  <c r="BP292" i="2"/>
  <c r="BO292" i="2"/>
  <c r="BN292" i="2"/>
  <c r="BM292" i="2"/>
  <c r="BL292" i="2"/>
  <c r="BK292" i="2"/>
  <c r="BJ292" i="2"/>
  <c r="BR292" i="2"/>
  <c r="BO393" i="2"/>
  <c r="BN393" i="2"/>
  <c r="BM393" i="2"/>
  <c r="BL393" i="2"/>
  <c r="BK393" i="2"/>
  <c r="BJ393" i="2"/>
  <c r="BR393" i="2"/>
  <c r="BQ393" i="2"/>
  <c r="BP393" i="2"/>
  <c r="BR396" i="2"/>
  <c r="BQ396" i="2"/>
  <c r="BP396" i="2"/>
  <c r="BO396" i="2"/>
  <c r="BN396" i="2"/>
  <c r="BM396" i="2"/>
  <c r="BL396" i="2"/>
  <c r="BK396" i="2"/>
  <c r="BJ396" i="2"/>
  <c r="BO341" i="2"/>
  <c r="BN341" i="2"/>
  <c r="BM341" i="2"/>
  <c r="BL341" i="2"/>
  <c r="BK341" i="2"/>
  <c r="BJ341" i="2"/>
  <c r="BR341" i="2"/>
  <c r="BQ341" i="2"/>
  <c r="BP341" i="2"/>
  <c r="BQ309" i="2"/>
  <c r="BP309" i="2"/>
  <c r="BO309" i="2"/>
  <c r="BN309" i="2"/>
  <c r="BM309" i="2"/>
  <c r="BL309" i="2"/>
  <c r="BK309" i="2"/>
  <c r="BJ309" i="2"/>
  <c r="BR309" i="2"/>
  <c r="BQ277" i="2"/>
  <c r="BP277" i="2"/>
  <c r="BO277" i="2"/>
  <c r="BN277" i="2"/>
  <c r="BM277" i="2"/>
  <c r="BL277" i="2"/>
  <c r="BK277" i="2"/>
  <c r="BJ277" i="2"/>
  <c r="BR277" i="2"/>
  <c r="BR265" i="2"/>
  <c r="BQ265" i="2"/>
  <c r="BP265" i="2"/>
  <c r="BO265" i="2"/>
  <c r="BN265" i="2"/>
  <c r="BM265" i="2"/>
  <c r="BL265" i="2"/>
  <c r="BK265" i="2"/>
  <c r="BJ265" i="2"/>
  <c r="BO257" i="2"/>
  <c r="BN257" i="2"/>
  <c r="BM257" i="2"/>
  <c r="BL257" i="2"/>
  <c r="BK257" i="2"/>
  <c r="BJ257" i="2"/>
  <c r="BR257" i="2"/>
  <c r="BQ257" i="2"/>
  <c r="BP257" i="2"/>
  <c r="BQ249" i="2"/>
  <c r="BP249" i="2"/>
  <c r="BO249" i="2"/>
  <c r="BN249" i="2"/>
  <c r="BM249" i="2"/>
  <c r="BL249" i="2"/>
  <c r="BK249" i="2"/>
  <c r="BJ249" i="2"/>
  <c r="BR249" i="2"/>
  <c r="BN227" i="2"/>
  <c r="BM227" i="2"/>
  <c r="BL227" i="2"/>
  <c r="BK227" i="2"/>
  <c r="BJ227" i="2"/>
  <c r="BR227" i="2"/>
  <c r="BQ227" i="2"/>
  <c r="BP227" i="2"/>
  <c r="BO227" i="2"/>
  <c r="BR246" i="2"/>
  <c r="BQ246" i="2"/>
  <c r="BP246" i="2"/>
  <c r="BO246" i="2"/>
  <c r="BN246" i="2"/>
  <c r="BM246" i="2"/>
  <c r="BL246" i="2"/>
  <c r="BK246" i="2"/>
  <c r="BJ246" i="2"/>
  <c r="BR247" i="2"/>
  <c r="BQ247" i="2"/>
  <c r="BP247" i="2"/>
  <c r="BO247" i="2"/>
  <c r="BN247" i="2"/>
  <c r="BM247" i="2"/>
  <c r="BL247" i="2"/>
  <c r="BK247" i="2"/>
  <c r="BJ247" i="2"/>
  <c r="BQ105" i="2"/>
  <c r="BP105" i="2"/>
  <c r="BO105" i="2"/>
  <c r="BN105" i="2"/>
  <c r="BM105" i="2"/>
  <c r="BL105" i="2"/>
  <c r="BK105" i="2"/>
  <c r="BJ105" i="2"/>
  <c r="BR105" i="2"/>
  <c r="BQ73" i="2"/>
  <c r="BP73" i="2"/>
  <c r="BO73" i="2"/>
  <c r="BN73" i="2"/>
  <c r="BM73" i="2"/>
  <c r="BL73" i="2"/>
  <c r="BK73" i="2"/>
  <c r="BJ73" i="2"/>
  <c r="BR73" i="2"/>
  <c r="BP41" i="2"/>
  <c r="BO41" i="2"/>
  <c r="BN41" i="2"/>
  <c r="BM41" i="2"/>
  <c r="BL41" i="2"/>
  <c r="BK41" i="2"/>
  <c r="BJ41" i="2"/>
  <c r="BR41" i="2"/>
  <c r="BQ41" i="2"/>
  <c r="BR218" i="2"/>
  <c r="BQ218" i="2"/>
  <c r="BP218" i="2"/>
  <c r="BO218" i="2"/>
  <c r="BN218" i="2"/>
  <c r="BM218" i="2"/>
  <c r="BL218" i="2"/>
  <c r="BK218" i="2"/>
  <c r="BJ218" i="2"/>
  <c r="BR110" i="2"/>
  <c r="BQ110" i="2"/>
  <c r="BP110" i="2"/>
  <c r="BO110" i="2"/>
  <c r="BN110" i="2"/>
  <c r="BM110" i="2"/>
  <c r="BL110" i="2"/>
  <c r="BK110" i="2"/>
  <c r="BJ110" i="2"/>
  <c r="BO78" i="2"/>
  <c r="BN78" i="2"/>
  <c r="BM78" i="2"/>
  <c r="BL78" i="2"/>
  <c r="BK78" i="2"/>
  <c r="BJ78" i="2"/>
  <c r="BR78" i="2"/>
  <c r="BQ78" i="2"/>
  <c r="BP78" i="2"/>
  <c r="BR46" i="2"/>
  <c r="BQ46" i="2"/>
  <c r="BP46" i="2"/>
  <c r="BO46" i="2"/>
  <c r="BN46" i="2"/>
  <c r="BM46" i="2"/>
  <c r="BL46" i="2"/>
  <c r="BK46" i="2"/>
  <c r="BJ46" i="2"/>
  <c r="BQ107" i="2"/>
  <c r="BP107" i="2"/>
  <c r="BO107" i="2"/>
  <c r="BN107" i="2"/>
  <c r="BM107" i="2"/>
  <c r="BL107" i="2"/>
  <c r="BK107" i="2"/>
  <c r="BJ107" i="2"/>
  <c r="BR107" i="2"/>
  <c r="BR75" i="2"/>
  <c r="BQ75" i="2"/>
  <c r="BP75" i="2"/>
  <c r="BO75" i="2"/>
  <c r="BN75" i="2"/>
  <c r="BM75" i="2"/>
  <c r="BL75" i="2"/>
  <c r="BK75" i="2"/>
  <c r="BJ75" i="2"/>
  <c r="BR43" i="2"/>
  <c r="BQ43" i="2"/>
  <c r="BP43" i="2"/>
  <c r="BO43" i="2"/>
  <c r="BN43" i="2"/>
  <c r="BM43" i="2"/>
  <c r="BL43" i="2"/>
  <c r="BK43" i="2"/>
  <c r="BJ43" i="2"/>
  <c r="BR16" i="2"/>
  <c r="BQ16" i="2"/>
  <c r="BP16" i="2"/>
  <c r="BO16" i="2"/>
  <c r="BN16" i="2"/>
  <c r="BM16" i="2"/>
  <c r="BL16" i="2"/>
  <c r="BK16" i="2"/>
  <c r="BJ16" i="2"/>
  <c r="BR80" i="2"/>
  <c r="BQ80" i="2"/>
  <c r="BP80" i="2"/>
  <c r="BO80" i="2"/>
  <c r="BN80" i="2"/>
  <c r="BM80" i="2"/>
  <c r="BL80" i="2"/>
  <c r="BK80" i="2"/>
  <c r="BJ80" i="2"/>
  <c r="BR48" i="2"/>
  <c r="BQ48" i="2"/>
  <c r="BP48" i="2"/>
  <c r="BO48" i="2"/>
  <c r="BN48" i="2"/>
  <c r="BM48" i="2"/>
  <c r="BL48" i="2"/>
  <c r="BK48" i="2"/>
  <c r="BJ48" i="2"/>
  <c r="AZ27" i="2"/>
  <c r="AY27" i="2"/>
  <c r="AX27" i="2"/>
  <c r="AW27" i="2"/>
  <c r="AV27" i="2"/>
  <c r="AU27" i="2"/>
  <c r="AT27" i="2"/>
  <c r="AS27" i="2"/>
  <c r="AR27" i="2"/>
  <c r="AZ76" i="2"/>
  <c r="AY76" i="2"/>
  <c r="AX76" i="2"/>
  <c r="AW76" i="2"/>
  <c r="AV76" i="2"/>
  <c r="AU76" i="2"/>
  <c r="AT76" i="2"/>
  <c r="AS76" i="2"/>
  <c r="AR76" i="2"/>
  <c r="L120" i="1"/>
  <c r="K121" i="1"/>
  <c r="AZ85" i="2"/>
  <c r="AY85" i="2"/>
  <c r="AX85" i="2"/>
  <c r="AW85" i="2"/>
  <c r="AV85" i="2"/>
  <c r="AU85" i="2"/>
  <c r="AT85" i="2"/>
  <c r="AS85" i="2"/>
  <c r="AR85" i="2"/>
  <c r="AZ121" i="2"/>
  <c r="AY121" i="2"/>
  <c r="AX121" i="2"/>
  <c r="AW121" i="2"/>
  <c r="AV121" i="2"/>
  <c r="AU121" i="2"/>
  <c r="AT121" i="2"/>
  <c r="AS121" i="2"/>
  <c r="AR121" i="2"/>
  <c r="AZ62" i="2"/>
  <c r="AY62" i="2"/>
  <c r="AX62" i="2"/>
  <c r="AW62" i="2"/>
  <c r="AV62" i="2"/>
  <c r="AU62" i="2"/>
  <c r="AT62" i="2"/>
  <c r="AS62" i="2"/>
  <c r="AR62" i="2"/>
  <c r="BR31" i="2"/>
  <c r="BQ31" i="2"/>
  <c r="BP31" i="2"/>
  <c r="BO31" i="2"/>
  <c r="BN31" i="2"/>
  <c r="BM31" i="2"/>
  <c r="BL31" i="2"/>
  <c r="BK31" i="2"/>
  <c r="BJ31" i="2"/>
  <c r="AZ103" i="2"/>
  <c r="AY103" i="2"/>
  <c r="AX103" i="2"/>
  <c r="AW103" i="2"/>
  <c r="AV103" i="2"/>
  <c r="AU103" i="2"/>
  <c r="AT103" i="2"/>
  <c r="AS103" i="2"/>
  <c r="AR103" i="2"/>
  <c r="AE62" i="1"/>
  <c r="AZ80" i="2"/>
  <c r="AY80" i="2"/>
  <c r="AX80" i="2"/>
  <c r="AW80" i="2"/>
  <c r="AV80" i="2"/>
  <c r="AU80" i="2"/>
  <c r="AT80" i="2"/>
  <c r="AS80" i="2"/>
  <c r="AR80" i="2"/>
  <c r="AZ50" i="2"/>
  <c r="AY50" i="2"/>
  <c r="AX50" i="2"/>
  <c r="AW50" i="2"/>
  <c r="AV50" i="2"/>
  <c r="AU50" i="2"/>
  <c r="AT50" i="2"/>
  <c r="AS50" i="2"/>
  <c r="AR50" i="2"/>
  <c r="AZ97" i="2"/>
  <c r="AY97" i="2"/>
  <c r="AX97" i="2"/>
  <c r="AW97" i="2"/>
  <c r="AV97" i="2"/>
  <c r="AU97" i="2"/>
  <c r="AT97" i="2"/>
  <c r="AS97" i="2"/>
  <c r="AR97" i="2"/>
  <c r="AZ82" i="2"/>
  <c r="AY82" i="2"/>
  <c r="AX82" i="2"/>
  <c r="AW82" i="2"/>
  <c r="AV82" i="2"/>
  <c r="AU82" i="2"/>
  <c r="AT82" i="2"/>
  <c r="AS82" i="2"/>
  <c r="AR82" i="2"/>
  <c r="AZ118" i="2"/>
  <c r="AY118" i="2"/>
  <c r="AX118" i="2"/>
  <c r="AW118" i="2"/>
  <c r="AV118" i="2"/>
  <c r="AU118" i="2"/>
  <c r="AT118" i="2"/>
  <c r="AS118" i="2"/>
  <c r="AR118" i="2"/>
  <c r="AZ59" i="2"/>
  <c r="AY59" i="2"/>
  <c r="AX59" i="2"/>
  <c r="AW59" i="2"/>
  <c r="AV59" i="2"/>
  <c r="AU59" i="2"/>
  <c r="AT59" i="2"/>
  <c r="AS59" i="2"/>
  <c r="AR59" i="2"/>
  <c r="BR11" i="2"/>
  <c r="BQ11" i="2"/>
  <c r="BP11" i="2"/>
  <c r="BO11" i="2"/>
  <c r="BN11" i="2"/>
  <c r="BM11" i="2"/>
  <c r="BL11" i="2"/>
  <c r="BK11" i="2"/>
  <c r="BJ11" i="2"/>
  <c r="BP371" i="2"/>
  <c r="BO371" i="2"/>
  <c r="BN371" i="2"/>
  <c r="BM371" i="2"/>
  <c r="BL371" i="2"/>
  <c r="BK371" i="2"/>
  <c r="BJ371" i="2"/>
  <c r="BR371" i="2"/>
  <c r="BQ371" i="2"/>
  <c r="BQ330" i="2"/>
  <c r="BP330" i="2"/>
  <c r="BO330" i="2"/>
  <c r="BN330" i="2"/>
  <c r="BM330" i="2"/>
  <c r="BL330" i="2"/>
  <c r="BK330" i="2"/>
  <c r="BJ330" i="2"/>
  <c r="BR330" i="2"/>
  <c r="BQ298" i="2"/>
  <c r="BP298" i="2"/>
  <c r="BO298" i="2"/>
  <c r="BN298" i="2"/>
  <c r="BM298" i="2"/>
  <c r="BL298" i="2"/>
  <c r="BK298" i="2"/>
  <c r="BJ298" i="2"/>
  <c r="BR298" i="2"/>
  <c r="BQ350" i="2"/>
  <c r="BP350" i="2"/>
  <c r="BO350" i="2"/>
  <c r="BN350" i="2"/>
  <c r="BM350" i="2"/>
  <c r="BL350" i="2"/>
  <c r="BK350" i="2"/>
  <c r="BJ350" i="2"/>
  <c r="BR350" i="2"/>
  <c r="BP349" i="2"/>
  <c r="BO349" i="2"/>
  <c r="BN349" i="2"/>
  <c r="BM349" i="2"/>
  <c r="BL349" i="2"/>
  <c r="BK349" i="2"/>
  <c r="BJ349" i="2"/>
  <c r="BR349" i="2"/>
  <c r="BQ349" i="2"/>
  <c r="BR315" i="2"/>
  <c r="BQ315" i="2"/>
  <c r="BP315" i="2"/>
  <c r="BO315" i="2"/>
  <c r="BN315" i="2"/>
  <c r="BM315" i="2"/>
  <c r="BL315" i="2"/>
  <c r="BK315" i="2"/>
  <c r="BJ315" i="2"/>
  <c r="BQ283" i="2"/>
  <c r="BP283" i="2"/>
  <c r="BO283" i="2"/>
  <c r="BN283" i="2"/>
  <c r="BM283" i="2"/>
  <c r="BL283" i="2"/>
  <c r="BK283" i="2"/>
  <c r="BJ283" i="2"/>
  <c r="BR283" i="2"/>
  <c r="BO386" i="2"/>
  <c r="BN386" i="2"/>
  <c r="BM386" i="2"/>
  <c r="BL386" i="2"/>
  <c r="BK386" i="2"/>
  <c r="BJ386" i="2"/>
  <c r="BR386" i="2"/>
  <c r="BQ386" i="2"/>
  <c r="BP386" i="2"/>
  <c r="BR348" i="2"/>
  <c r="BQ348" i="2"/>
  <c r="BP348" i="2"/>
  <c r="BO348" i="2"/>
  <c r="BN348" i="2"/>
  <c r="BM348" i="2"/>
  <c r="BL348" i="2"/>
  <c r="BK348" i="2"/>
  <c r="BJ348" i="2"/>
  <c r="BR401" i="2"/>
  <c r="BQ401" i="2"/>
  <c r="BP401" i="2"/>
  <c r="BO401" i="2"/>
  <c r="BN401" i="2"/>
  <c r="BM401" i="2"/>
  <c r="BL401" i="2"/>
  <c r="BK401" i="2"/>
  <c r="BJ401" i="2"/>
  <c r="BQ365" i="2"/>
  <c r="BP365" i="2"/>
  <c r="BO365" i="2"/>
  <c r="BN365" i="2"/>
  <c r="BM365" i="2"/>
  <c r="BL365" i="2"/>
  <c r="BK365" i="2"/>
  <c r="BJ365" i="2"/>
  <c r="BR365" i="2"/>
  <c r="BR320" i="2"/>
  <c r="BQ320" i="2"/>
  <c r="BP320" i="2"/>
  <c r="BO320" i="2"/>
  <c r="BN320" i="2"/>
  <c r="BM320" i="2"/>
  <c r="BL320" i="2"/>
  <c r="BK320" i="2"/>
  <c r="BJ320" i="2"/>
  <c r="BP288" i="2"/>
  <c r="BO288" i="2"/>
  <c r="BN288" i="2"/>
  <c r="BM288" i="2"/>
  <c r="BL288" i="2"/>
  <c r="BK288" i="2"/>
  <c r="BJ288" i="2"/>
  <c r="BR288" i="2"/>
  <c r="BQ288" i="2"/>
  <c r="BQ354" i="2"/>
  <c r="BP354" i="2"/>
  <c r="BO354" i="2"/>
  <c r="BN354" i="2"/>
  <c r="BM354" i="2"/>
  <c r="BL354" i="2"/>
  <c r="BK354" i="2"/>
  <c r="BJ354" i="2"/>
  <c r="BR354" i="2"/>
  <c r="BR387" i="2"/>
  <c r="BQ387" i="2"/>
  <c r="BP387" i="2"/>
  <c r="BO387" i="2"/>
  <c r="BN387" i="2"/>
  <c r="BM387" i="2"/>
  <c r="BL387" i="2"/>
  <c r="BK387" i="2"/>
  <c r="BJ387" i="2"/>
  <c r="BR337" i="2"/>
  <c r="BQ337" i="2"/>
  <c r="BP337" i="2"/>
  <c r="BO337" i="2"/>
  <c r="BN337" i="2"/>
  <c r="BM337" i="2"/>
  <c r="BL337" i="2"/>
  <c r="BK337" i="2"/>
  <c r="BJ337" i="2"/>
  <c r="BP305" i="2"/>
  <c r="BO305" i="2"/>
  <c r="BN305" i="2"/>
  <c r="BM305" i="2"/>
  <c r="BL305" i="2"/>
  <c r="BK305" i="2"/>
  <c r="BJ305" i="2"/>
  <c r="BR305" i="2"/>
  <c r="BQ305" i="2"/>
  <c r="BR273" i="2"/>
  <c r="BQ273" i="2"/>
  <c r="BP273" i="2"/>
  <c r="BO273" i="2"/>
  <c r="BN273" i="2"/>
  <c r="BM273" i="2"/>
  <c r="BL273" i="2"/>
  <c r="BK273" i="2"/>
  <c r="BJ273" i="2"/>
  <c r="BQ264" i="2"/>
  <c r="BP264" i="2"/>
  <c r="BO264" i="2"/>
  <c r="BN264" i="2"/>
  <c r="BM264" i="2"/>
  <c r="BL264" i="2"/>
  <c r="BK264" i="2"/>
  <c r="BJ264" i="2"/>
  <c r="BR264" i="2"/>
  <c r="BQ256" i="2"/>
  <c r="BP256" i="2"/>
  <c r="BO256" i="2"/>
  <c r="BN256" i="2"/>
  <c r="BM256" i="2"/>
  <c r="BL256" i="2"/>
  <c r="BK256" i="2"/>
  <c r="BJ256" i="2"/>
  <c r="BR256" i="2"/>
  <c r="BR248" i="2"/>
  <c r="BQ248" i="2"/>
  <c r="BP248" i="2"/>
  <c r="BO248" i="2"/>
  <c r="BN248" i="2"/>
  <c r="BM248" i="2"/>
  <c r="BL248" i="2"/>
  <c r="BK248" i="2"/>
  <c r="BJ248" i="2"/>
  <c r="AU32" i="2"/>
  <c r="AZ32" i="2"/>
  <c r="AY32" i="2"/>
  <c r="AX32" i="2"/>
  <c r="AW32" i="2"/>
  <c r="AV32" i="2"/>
  <c r="AT32" i="2"/>
  <c r="AS32" i="2"/>
  <c r="AR32" i="2"/>
  <c r="BR242" i="2"/>
  <c r="BQ242" i="2"/>
  <c r="BP242" i="2"/>
  <c r="BO242" i="2"/>
  <c r="BN242" i="2"/>
  <c r="BM242" i="2"/>
  <c r="BL242" i="2"/>
  <c r="BK242" i="2"/>
  <c r="BJ242" i="2"/>
  <c r="BR243" i="2"/>
  <c r="BQ243" i="2"/>
  <c r="BP243" i="2"/>
  <c r="BO243" i="2"/>
  <c r="BN243" i="2"/>
  <c r="BM243" i="2"/>
  <c r="BL243" i="2"/>
  <c r="BK243" i="2"/>
  <c r="BJ243" i="2"/>
  <c r="BR101" i="2"/>
  <c r="BQ101" i="2"/>
  <c r="BP101" i="2"/>
  <c r="BO101" i="2"/>
  <c r="BN101" i="2"/>
  <c r="BM101" i="2"/>
  <c r="BL101" i="2"/>
  <c r="BK101" i="2"/>
  <c r="BJ101" i="2"/>
  <c r="BQ69" i="2"/>
  <c r="BP69" i="2"/>
  <c r="BO69" i="2"/>
  <c r="BN69" i="2"/>
  <c r="BM69" i="2"/>
  <c r="BL69" i="2"/>
  <c r="BK69" i="2"/>
  <c r="BJ69" i="2"/>
  <c r="BR69" i="2"/>
  <c r="BQ38" i="2"/>
  <c r="BP38" i="2"/>
  <c r="BO38" i="2"/>
  <c r="BN38" i="2"/>
  <c r="BM38" i="2"/>
  <c r="BL38" i="2"/>
  <c r="BK38" i="2"/>
  <c r="BJ38" i="2"/>
  <c r="BR38" i="2"/>
  <c r="BR217" i="2"/>
  <c r="BQ217" i="2"/>
  <c r="BP217" i="2"/>
  <c r="BO217" i="2"/>
  <c r="BN217" i="2"/>
  <c r="BM217" i="2"/>
  <c r="BL217" i="2"/>
  <c r="BK217" i="2"/>
  <c r="BJ217" i="2"/>
  <c r="BN106" i="2"/>
  <c r="BM106" i="2"/>
  <c r="BL106" i="2"/>
  <c r="BK106" i="2"/>
  <c r="BJ106" i="2"/>
  <c r="BR106" i="2"/>
  <c r="BQ106" i="2"/>
  <c r="BP106" i="2"/>
  <c r="BO106" i="2"/>
  <c r="BO74" i="2"/>
  <c r="BN74" i="2"/>
  <c r="BM74" i="2"/>
  <c r="BL74" i="2"/>
  <c r="BK74" i="2"/>
  <c r="BJ74" i="2"/>
  <c r="BR74" i="2"/>
  <c r="BQ74" i="2"/>
  <c r="BP74" i="2"/>
  <c r="BR42" i="2"/>
  <c r="BQ42" i="2"/>
  <c r="BP42" i="2"/>
  <c r="BO42" i="2"/>
  <c r="BN42" i="2"/>
  <c r="BM42" i="2"/>
  <c r="BL42" i="2"/>
  <c r="BK42" i="2"/>
  <c r="BJ42" i="2"/>
  <c r="BR103" i="2"/>
  <c r="BQ103" i="2"/>
  <c r="BP103" i="2"/>
  <c r="BO103" i="2"/>
  <c r="BN103" i="2"/>
  <c r="BM103" i="2"/>
  <c r="BL103" i="2"/>
  <c r="BK103" i="2"/>
  <c r="BJ103" i="2"/>
  <c r="BR71" i="2"/>
  <c r="BQ71" i="2"/>
  <c r="BP71" i="2"/>
  <c r="BO71" i="2"/>
  <c r="BN71" i="2"/>
  <c r="BM71" i="2"/>
  <c r="BL71" i="2"/>
  <c r="BK71" i="2"/>
  <c r="BJ71" i="2"/>
  <c r="BR36" i="2"/>
  <c r="BQ36" i="2"/>
  <c r="BP36" i="2"/>
  <c r="BO36" i="2"/>
  <c r="BN36" i="2"/>
  <c r="BM36" i="2"/>
  <c r="BL36" i="2"/>
  <c r="BK36" i="2"/>
  <c r="BJ36" i="2"/>
  <c r="BR108" i="2"/>
  <c r="BQ108" i="2"/>
  <c r="BP108" i="2"/>
  <c r="BO108" i="2"/>
  <c r="BN108" i="2"/>
  <c r="BM108" i="2"/>
  <c r="BL108" i="2"/>
  <c r="BK108" i="2"/>
  <c r="BJ108" i="2"/>
  <c r="BR76" i="2"/>
  <c r="BQ76" i="2"/>
  <c r="BP76" i="2"/>
  <c r="BO76" i="2"/>
  <c r="BN76" i="2"/>
  <c r="BM76" i="2"/>
  <c r="BL76" i="2"/>
  <c r="BK76" i="2"/>
  <c r="BJ76" i="2"/>
  <c r="BR44" i="2"/>
  <c r="BQ44" i="2"/>
  <c r="BP44" i="2"/>
  <c r="BO44" i="2"/>
  <c r="BN44" i="2"/>
  <c r="BM44" i="2"/>
  <c r="BL44" i="2"/>
  <c r="BK44" i="2"/>
  <c r="BJ44" i="2"/>
  <c r="AZ26" i="2"/>
  <c r="AY26" i="2"/>
  <c r="AX26" i="2"/>
  <c r="AW26" i="2"/>
  <c r="AV26" i="2"/>
  <c r="AU26" i="2"/>
  <c r="AT26" i="2"/>
  <c r="AS26" i="2"/>
  <c r="AR26" i="2"/>
  <c r="AZ84" i="2"/>
  <c r="AY84" i="2"/>
  <c r="AX84" i="2"/>
  <c r="AW84" i="2"/>
  <c r="AV84" i="2"/>
  <c r="AU84" i="2"/>
  <c r="AT84" i="2"/>
  <c r="AS84" i="2"/>
  <c r="AR84" i="2"/>
  <c r="AZ93" i="2"/>
  <c r="AY93" i="2"/>
  <c r="AX93" i="2"/>
  <c r="AW93" i="2"/>
  <c r="AV93" i="2"/>
  <c r="AU93" i="2"/>
  <c r="AT93" i="2"/>
  <c r="AS93" i="2"/>
  <c r="AR93" i="2"/>
  <c r="AZ70" i="2"/>
  <c r="AY70" i="2"/>
  <c r="AX70" i="2"/>
  <c r="AW70" i="2"/>
  <c r="AV70" i="2"/>
  <c r="AU70" i="2"/>
  <c r="AT70" i="2"/>
  <c r="AS70" i="2"/>
  <c r="AR70" i="2"/>
  <c r="BH401" i="2"/>
  <c r="BI401" i="2"/>
  <c r="BH380" i="2"/>
  <c r="BI380" i="2"/>
  <c r="BH69" i="2"/>
  <c r="BI69" i="2"/>
  <c r="BH315" i="2"/>
  <c r="BG315" i="2"/>
  <c r="BE315" i="2" s="1"/>
  <c r="BI315" i="2"/>
  <c r="BH11" i="2"/>
  <c r="BI11" i="2"/>
  <c r="AO82" i="2"/>
  <c r="AP82" i="2"/>
  <c r="AQ82" i="2"/>
  <c r="AO76" i="2"/>
  <c r="AP76" i="2"/>
  <c r="AQ76" i="2"/>
  <c r="BH43" i="2"/>
  <c r="BG43" i="2"/>
  <c r="BE43" i="2" s="1"/>
  <c r="BI43" i="2"/>
  <c r="BH249" i="2"/>
  <c r="BI249" i="2"/>
  <c r="BH309" i="2"/>
  <c r="BI309" i="2"/>
  <c r="BH393" i="2"/>
  <c r="BI393" i="2"/>
  <c r="BH287" i="2"/>
  <c r="BG287" i="2"/>
  <c r="BE287" i="2" s="1"/>
  <c r="BI287" i="2"/>
  <c r="BH358" i="2"/>
  <c r="BI358" i="2"/>
  <c r="BH109" i="2"/>
  <c r="BI109" i="2"/>
  <c r="BH266" i="2"/>
  <c r="BI266" i="2"/>
  <c r="BH283" i="2"/>
  <c r="BG283" i="2"/>
  <c r="BE283" i="2" s="1"/>
  <c r="BI283" i="2"/>
  <c r="AO45" i="2"/>
  <c r="AN45" i="2"/>
  <c r="AI45" i="2" s="1"/>
  <c r="AP45" i="2"/>
  <c r="AQ45" i="2"/>
  <c r="AO97" i="2"/>
  <c r="AN97" i="2"/>
  <c r="AI97" i="2" s="1"/>
  <c r="AP97" i="2"/>
  <c r="AQ97" i="2"/>
  <c r="BH75" i="2"/>
  <c r="BI75" i="2"/>
  <c r="AP24" i="2"/>
  <c r="AQ24" i="2"/>
  <c r="AO24" i="2"/>
  <c r="AN24" i="2"/>
  <c r="AJ24" i="2" s="1"/>
  <c r="AO21" i="2"/>
  <c r="AN21" i="2"/>
  <c r="AJ21" i="2" s="1"/>
  <c r="AQ21" i="2"/>
  <c r="AP21" i="2"/>
  <c r="BH211" i="2"/>
  <c r="BI211" i="2"/>
  <c r="BH281" i="2"/>
  <c r="BI281" i="2"/>
  <c r="BH406" i="2"/>
  <c r="BG406" i="2"/>
  <c r="BE406" i="2" s="1"/>
  <c r="BI406" i="2"/>
  <c r="BH389" i="2"/>
  <c r="BI389" i="2"/>
  <c r="BH256" i="2"/>
  <c r="BI256" i="2"/>
  <c r="BH218" i="2"/>
  <c r="BI218" i="2"/>
  <c r="BH76" i="2"/>
  <c r="BI76" i="2"/>
  <c r="BH74" i="2"/>
  <c r="BG74" i="2"/>
  <c r="BE74" i="2" s="1"/>
  <c r="BI74" i="2"/>
  <c r="BH348" i="2"/>
  <c r="BI348" i="2"/>
  <c r="BH243" i="2"/>
  <c r="BG243" i="2"/>
  <c r="BE243" i="2" s="1"/>
  <c r="BI243" i="2"/>
  <c r="BH264" i="2"/>
  <c r="BG264" i="2"/>
  <c r="BE264" i="2" s="1"/>
  <c r="BI264" i="2"/>
  <c r="BH387" i="2"/>
  <c r="BG387" i="2"/>
  <c r="BE387" i="2" s="1"/>
  <c r="BI387" i="2"/>
  <c r="BH349" i="2"/>
  <c r="BI349" i="2"/>
  <c r="AO59" i="2"/>
  <c r="AN59" i="2"/>
  <c r="AP59" i="2"/>
  <c r="AQ59" i="2"/>
  <c r="BH31" i="2"/>
  <c r="BI31" i="2"/>
  <c r="BH257" i="2"/>
  <c r="BG257" i="2"/>
  <c r="BE257" i="2" s="1"/>
  <c r="BI257" i="2"/>
  <c r="BH341" i="2"/>
  <c r="BG341" i="2"/>
  <c r="BE341" i="2" s="1"/>
  <c r="BI341" i="2"/>
  <c r="BH292" i="2"/>
  <c r="BG292" i="2"/>
  <c r="BE292" i="2" s="1"/>
  <c r="BI292" i="2"/>
  <c r="BH319" i="2"/>
  <c r="BI319" i="2"/>
  <c r="AO68" i="2"/>
  <c r="AP68" i="2"/>
  <c r="AQ68" i="2"/>
  <c r="BH47" i="2"/>
  <c r="BG47" i="2"/>
  <c r="BE47" i="2" s="1"/>
  <c r="BI47" i="2"/>
  <c r="BH373" i="2"/>
  <c r="BG373" i="2"/>
  <c r="BE373" i="2" s="1"/>
  <c r="BI373" i="2"/>
  <c r="BH291" i="2"/>
  <c r="BG291" i="2"/>
  <c r="BE291" i="2" s="1"/>
  <c r="BI291" i="2"/>
  <c r="BH371" i="2"/>
  <c r="BI371" i="2"/>
  <c r="BH46" i="2"/>
  <c r="BI46" i="2"/>
  <c r="BH337" i="2"/>
  <c r="BG337" i="2"/>
  <c r="BE337" i="2" s="1"/>
  <c r="BI337" i="2"/>
  <c r="AP103" i="2"/>
  <c r="AO103" i="2"/>
  <c r="AN103" i="2"/>
  <c r="AI103" i="2" s="1"/>
  <c r="AQ103" i="2"/>
  <c r="AO93" i="2"/>
  <c r="AN93" i="2"/>
  <c r="AP93" i="2"/>
  <c r="AQ93" i="2"/>
  <c r="AQ26" i="2"/>
  <c r="AO26" i="2"/>
  <c r="AN26" i="2"/>
  <c r="AJ26" i="2" s="1"/>
  <c r="AP26" i="2"/>
  <c r="BH71" i="2"/>
  <c r="BI71" i="2"/>
  <c r="BH38" i="2"/>
  <c r="BI38" i="2"/>
  <c r="BH320" i="2"/>
  <c r="BI320" i="2"/>
  <c r="AO62" i="2"/>
  <c r="AN62" i="2"/>
  <c r="AP62" i="2"/>
  <c r="AQ62" i="2"/>
  <c r="BH80" i="2"/>
  <c r="BI80" i="2"/>
  <c r="BH265" i="2"/>
  <c r="BG265" i="2"/>
  <c r="BE265" i="2"/>
  <c r="BI265" i="2"/>
  <c r="BH396" i="2"/>
  <c r="BI396" i="2"/>
  <c r="BH356" i="2"/>
  <c r="BI356" i="2"/>
  <c r="BH79" i="2"/>
  <c r="BI79" i="2"/>
  <c r="BH219" i="2"/>
  <c r="BI219" i="2"/>
  <c r="BH323" i="2"/>
  <c r="BI323" i="2"/>
  <c r="BH217" i="2"/>
  <c r="BI217" i="2"/>
  <c r="AO80" i="2"/>
  <c r="AP80" i="2"/>
  <c r="AQ80" i="2"/>
  <c r="BH403" i="2"/>
  <c r="BG403" i="2"/>
  <c r="BE403" i="2" s="1"/>
  <c r="BI403" i="2"/>
  <c r="AO22" i="2"/>
  <c r="AQ22" i="2"/>
  <c r="AP22" i="2"/>
  <c r="BH101" i="2"/>
  <c r="BI101" i="2"/>
  <c r="BH288" i="2"/>
  <c r="BG288" i="2"/>
  <c r="BE288" i="2" s="1"/>
  <c r="BI288" i="2"/>
  <c r="BH44" i="2"/>
  <c r="BG44" i="2"/>
  <c r="BE44" i="2" s="1"/>
  <c r="BI44" i="2"/>
  <c r="BH108" i="2"/>
  <c r="BG108" i="2"/>
  <c r="BE108" i="2" s="1"/>
  <c r="BI108" i="2"/>
  <c r="BH103" i="2"/>
  <c r="BI103" i="2"/>
  <c r="BH78" i="2"/>
  <c r="BI78" i="2"/>
  <c r="BH247" i="2"/>
  <c r="BI247" i="2"/>
  <c r="BH324" i="2"/>
  <c r="BI324" i="2"/>
  <c r="BH375" i="2"/>
  <c r="BG375" i="2"/>
  <c r="BE375" i="2" s="1"/>
  <c r="BI375" i="2"/>
  <c r="BH111" i="2"/>
  <c r="BG111" i="2"/>
  <c r="BE111" i="2" s="1"/>
  <c r="BI111" i="2"/>
  <c r="BH362" i="2"/>
  <c r="BG362" i="2"/>
  <c r="BE362" i="2" s="1"/>
  <c r="BI362" i="2"/>
  <c r="AO70" i="2"/>
  <c r="AP70" i="2"/>
  <c r="AQ70" i="2"/>
  <c r="BH305" i="2"/>
  <c r="BG305" i="2"/>
  <c r="BE305" i="2" s="1"/>
  <c r="BI305" i="2"/>
  <c r="AO85" i="2"/>
  <c r="AP85" i="2"/>
  <c r="AQ85" i="2"/>
  <c r="AO27" i="2"/>
  <c r="AN27" i="2"/>
  <c r="AG27" i="2" s="1"/>
  <c r="AP27" i="2"/>
  <c r="AQ27" i="2"/>
  <c r="BH258" i="2"/>
  <c r="BG258" i="2"/>
  <c r="BE258" i="2" s="1"/>
  <c r="BI258" i="2"/>
  <c r="BH106" i="2"/>
  <c r="BI106" i="2"/>
  <c r="BH273" i="2"/>
  <c r="BI273" i="2"/>
  <c r="BH365" i="2"/>
  <c r="BG365" i="2"/>
  <c r="BE365" i="2" s="1"/>
  <c r="BI365" i="2"/>
  <c r="BH386" i="2"/>
  <c r="BI386" i="2"/>
  <c r="BH350" i="2"/>
  <c r="BI350" i="2"/>
  <c r="AO121" i="2"/>
  <c r="AP121" i="2"/>
  <c r="AQ121" i="2"/>
  <c r="BH16" i="2"/>
  <c r="BI16" i="2"/>
  <c r="BH107" i="2"/>
  <c r="BI107" i="2"/>
  <c r="BH110" i="2"/>
  <c r="BG110" i="2"/>
  <c r="BE110" i="2" s="1"/>
  <c r="BI110" i="2"/>
  <c r="BH73" i="2"/>
  <c r="BI73" i="2"/>
  <c r="BH227" i="2"/>
  <c r="BI227" i="2"/>
  <c r="BH277" i="2"/>
  <c r="BI277" i="2"/>
  <c r="AP115" i="2"/>
  <c r="AQ115" i="2"/>
  <c r="AO115" i="2"/>
  <c r="AO74" i="2"/>
  <c r="AN74" i="2"/>
  <c r="AM74" i="2" s="1"/>
  <c r="AP74" i="2"/>
  <c r="AQ74" i="2"/>
  <c r="BH50" i="2"/>
  <c r="BG50" i="2"/>
  <c r="BE50" i="2" s="1"/>
  <c r="BI50" i="2"/>
  <c r="BH36" i="2"/>
  <c r="BI36" i="2"/>
  <c r="BH298" i="2"/>
  <c r="BG298" i="2"/>
  <c r="BE298" i="2" s="1"/>
  <c r="BI298" i="2"/>
  <c r="BH246" i="2"/>
  <c r="BG246" i="2"/>
  <c r="BE246" i="2" s="1"/>
  <c r="BI246" i="2"/>
  <c r="BH42" i="2"/>
  <c r="BG42" i="2"/>
  <c r="BE42" i="2" s="1"/>
  <c r="BI42" i="2"/>
  <c r="BH248" i="2"/>
  <c r="BI248" i="2"/>
  <c r="AO84" i="2"/>
  <c r="AN84" i="2"/>
  <c r="AJ84" i="2" s="1"/>
  <c r="AP84" i="2"/>
  <c r="AQ84" i="2"/>
  <c r="BH242" i="2"/>
  <c r="BG242" i="2"/>
  <c r="BE242" i="2" s="1"/>
  <c r="BI242" i="2"/>
  <c r="BH354" i="2"/>
  <c r="BI354" i="2"/>
  <c r="AO118" i="2"/>
  <c r="AP118" i="2"/>
  <c r="AQ118" i="2"/>
  <c r="AO50" i="2"/>
  <c r="AP50" i="2"/>
  <c r="AQ50" i="2"/>
  <c r="BH369" i="2"/>
  <c r="BG369" i="2"/>
  <c r="BE369" i="2" s="1"/>
  <c r="BI369" i="2"/>
  <c r="BH388" i="2"/>
  <c r="BG388" i="2"/>
  <c r="BE388" i="2" s="1"/>
  <c r="BI388" i="2"/>
  <c r="BH357" i="2"/>
  <c r="BG357" i="2"/>
  <c r="BE357" i="2" s="1"/>
  <c r="BI357" i="2"/>
  <c r="BH77" i="2"/>
  <c r="BI77" i="2"/>
  <c r="AO64" i="2"/>
  <c r="AP64" i="2"/>
  <c r="AQ64" i="2"/>
  <c r="BH45" i="2"/>
  <c r="BI45" i="2"/>
  <c r="BH408" i="2"/>
  <c r="BI408" i="2"/>
  <c r="BH4" i="2"/>
  <c r="BI4" i="2"/>
  <c r="BH34" i="2"/>
  <c r="BG34" i="2"/>
  <c r="BE34" i="2" s="1"/>
  <c r="BI34" i="2"/>
  <c r="BH228" i="2"/>
  <c r="BI228" i="2"/>
  <c r="BH282" i="2"/>
  <c r="BI282" i="2"/>
  <c r="AO112" i="2"/>
  <c r="AP112" i="2"/>
  <c r="AQ112" i="2"/>
  <c r="BH84" i="2"/>
  <c r="BI84" i="2"/>
  <c r="BH398" i="2"/>
  <c r="BI398" i="2"/>
  <c r="BH86" i="2"/>
  <c r="BG86" i="2"/>
  <c r="BE86" i="2" s="1"/>
  <c r="BI86" i="2"/>
  <c r="AO56" i="2"/>
  <c r="AN56" i="2"/>
  <c r="AP56" i="2"/>
  <c r="AQ56" i="2"/>
  <c r="AO32" i="2"/>
  <c r="AP32" i="2"/>
  <c r="AQ32" i="2"/>
  <c r="AO66" i="2"/>
  <c r="AN66" i="2"/>
  <c r="AP66" i="2"/>
  <c r="AQ66" i="2"/>
  <c r="BH238" i="2"/>
  <c r="BI238" i="2"/>
  <c r="BH55" i="2"/>
  <c r="BI55" i="2"/>
  <c r="BI32" i="2"/>
  <c r="BH32" i="2"/>
  <c r="BG32" i="2"/>
  <c r="BE32" i="2" s="1"/>
  <c r="AQ33" i="2"/>
  <c r="AO33" i="2"/>
  <c r="AP33" i="2"/>
  <c r="BH51" i="2"/>
  <c r="BG51" i="2"/>
  <c r="BE51" i="2" s="1"/>
  <c r="BI51" i="2"/>
  <c r="BH212" i="2"/>
  <c r="BG212" i="2"/>
  <c r="BE212" i="2" s="1"/>
  <c r="BI212" i="2"/>
  <c r="BH267" i="2"/>
  <c r="BG267" i="2"/>
  <c r="BE267" i="2" s="1"/>
  <c r="BI267" i="2"/>
  <c r="BH278" i="2"/>
  <c r="BI278" i="2"/>
  <c r="BH221" i="2"/>
  <c r="BG221" i="2"/>
  <c r="BE221" i="2" s="1"/>
  <c r="BI221" i="2"/>
  <c r="BH289" i="2"/>
  <c r="BI289" i="2"/>
  <c r="BH344" i="2"/>
  <c r="BG344" i="2"/>
  <c r="BE344" i="2" s="1"/>
  <c r="BI344" i="2"/>
  <c r="BH299" i="2"/>
  <c r="BG299" i="2"/>
  <c r="BE299" i="2" s="1"/>
  <c r="BI299" i="2"/>
  <c r="BH314" i="2"/>
  <c r="BG314" i="2"/>
  <c r="BE314" i="2" s="1"/>
  <c r="BI314" i="2"/>
  <c r="AO114" i="2"/>
  <c r="AN114" i="2"/>
  <c r="AP114" i="2"/>
  <c r="AQ114" i="2"/>
  <c r="AO94" i="2"/>
  <c r="AP94" i="2"/>
  <c r="AQ94" i="2"/>
  <c r="BH13" i="2"/>
  <c r="BI13" i="2"/>
  <c r="BH21" i="2"/>
  <c r="BG21" i="2"/>
  <c r="BE21" i="2" s="1"/>
  <c r="BI21" i="2"/>
  <c r="BH334" i="2"/>
  <c r="BG334" i="2"/>
  <c r="BE334" i="2" s="1"/>
  <c r="BI334" i="2"/>
  <c r="AO95" i="2"/>
  <c r="AN95" i="2"/>
  <c r="AJ95" i="2" s="1"/>
  <c r="AP95" i="2"/>
  <c r="AQ95" i="2"/>
  <c r="BH328" i="2"/>
  <c r="BI328" i="2"/>
  <c r="AO87" i="2"/>
  <c r="AN87" i="2"/>
  <c r="AG87" i="2" s="1"/>
  <c r="AH87" i="2" s="1"/>
  <c r="AP87" i="2"/>
  <c r="AQ87" i="2"/>
  <c r="BH259" i="2"/>
  <c r="BG259" i="2"/>
  <c r="BE259" i="2" s="1"/>
  <c r="BI259" i="2"/>
  <c r="BH60" i="2"/>
  <c r="BG60" i="2"/>
  <c r="BE60" i="2" s="1"/>
  <c r="BI60" i="2"/>
  <c r="BH272" i="2"/>
  <c r="BG272" i="2"/>
  <c r="BE272" i="2" s="1"/>
  <c r="BI272" i="2"/>
  <c r="AO77" i="2"/>
  <c r="AN77" i="2"/>
  <c r="AG77" i="2" s="1"/>
  <c r="AH77" i="2" s="1"/>
  <c r="AP77" i="2"/>
  <c r="AQ77" i="2"/>
  <c r="BH313" i="2"/>
  <c r="BG313" i="2"/>
  <c r="BE313" i="2" s="1"/>
  <c r="BI313" i="2"/>
  <c r="AP107" i="2"/>
  <c r="AQ107" i="2"/>
  <c r="AO107" i="2"/>
  <c r="AN107" i="2"/>
  <c r="AI107" i="2" s="1"/>
  <c r="BH83" i="2"/>
  <c r="BG83" i="2"/>
  <c r="BE83" i="2" s="1"/>
  <c r="BI83" i="2"/>
  <c r="AP31" i="2"/>
  <c r="AO31" i="2"/>
  <c r="AQ31" i="2"/>
  <c r="BH285" i="2"/>
  <c r="BI285" i="2"/>
  <c r="BH300" i="2"/>
  <c r="BG300" i="2"/>
  <c r="BE300" i="2" s="1"/>
  <c r="BI300" i="2"/>
  <c r="BH381" i="2"/>
  <c r="BI381" i="2"/>
  <c r="BH310" i="2"/>
  <c r="BI310" i="2"/>
  <c r="AO65" i="2"/>
  <c r="AN65" i="2"/>
  <c r="AM65" i="2" s="1"/>
  <c r="AP65" i="2"/>
  <c r="AQ65" i="2"/>
  <c r="AO23" i="2"/>
  <c r="AN23" i="2"/>
  <c r="AP23" i="2"/>
  <c r="AQ23" i="2"/>
  <c r="BH92" i="2"/>
  <c r="BG92" i="2"/>
  <c r="BE92" i="2" s="1"/>
  <c r="BI92" i="2"/>
  <c r="BH90" i="2"/>
  <c r="BI90" i="2"/>
  <c r="BH27" i="2"/>
  <c r="BI27" i="2"/>
  <c r="BH252" i="2"/>
  <c r="BI252" i="2"/>
  <c r="BH304" i="2"/>
  <c r="BG304" i="2"/>
  <c r="BE304" i="2" s="1"/>
  <c r="BI304" i="2"/>
  <c r="AO38" i="2"/>
  <c r="AP38" i="2"/>
  <c r="AQ38" i="2"/>
  <c r="AO117" i="2"/>
  <c r="AN117" i="2"/>
  <c r="AJ117" i="2" s="1"/>
  <c r="AP117" i="2"/>
  <c r="AQ117" i="2"/>
  <c r="BH407" i="2"/>
  <c r="BG407" i="2"/>
  <c r="BE407" i="2" s="1"/>
  <c r="BI407" i="2"/>
  <c r="BH85" i="2"/>
  <c r="BI85" i="2"/>
  <c r="BH220" i="2"/>
  <c r="BG220" i="2"/>
  <c r="BE220" i="2" s="1"/>
  <c r="BI220" i="2"/>
  <c r="BH342" i="2"/>
  <c r="BG342" i="2"/>
  <c r="BE342" i="2" s="1"/>
  <c r="BI342" i="2"/>
  <c r="BH87" i="2"/>
  <c r="BI87" i="2"/>
  <c r="BH213" i="2"/>
  <c r="BG213" i="2"/>
  <c r="BE213" i="2" s="1"/>
  <c r="BI213" i="2"/>
  <c r="BH321" i="2"/>
  <c r="BG321" i="2"/>
  <c r="BE321" i="2"/>
  <c r="BI321" i="2"/>
  <c r="BH331" i="2"/>
  <c r="BG331" i="2"/>
  <c r="BE331" i="2" s="1"/>
  <c r="BI331" i="2"/>
  <c r="BH351" i="2"/>
  <c r="BI351" i="2"/>
  <c r="AP30" i="2"/>
  <c r="AQ30" i="2"/>
  <c r="AO30" i="2"/>
  <c r="AN30" i="2"/>
  <c r="AI30" i="2" s="1"/>
  <c r="AO46" i="2"/>
  <c r="AP46" i="2"/>
  <c r="AQ46" i="2"/>
  <c r="BH41" i="2"/>
  <c r="BI41" i="2"/>
  <c r="BH405" i="2"/>
  <c r="BG405" i="2"/>
  <c r="BE405" i="2" s="1"/>
  <c r="BI405" i="2"/>
  <c r="BH366" i="2"/>
  <c r="BG366" i="2"/>
  <c r="BE366" i="2" s="1"/>
  <c r="BI366" i="2"/>
  <c r="BH82" i="2"/>
  <c r="BI82" i="2"/>
  <c r="BH302" i="2"/>
  <c r="BI302" i="2"/>
  <c r="BH52" i="2"/>
  <c r="BI52" i="2"/>
  <c r="BH232" i="2"/>
  <c r="BI232" i="2"/>
  <c r="BH353" i="2"/>
  <c r="BI353" i="2"/>
  <c r="BH296" i="2"/>
  <c r="BG296" i="2"/>
  <c r="BE296" i="2" s="1"/>
  <c r="BI296" i="2"/>
  <c r="BH274" i="2"/>
  <c r="BI274" i="2"/>
  <c r="BH56" i="2"/>
  <c r="BI56" i="2"/>
  <c r="BH49" i="2"/>
  <c r="BI49" i="2"/>
  <c r="BH317" i="2"/>
  <c r="BI317" i="2"/>
  <c r="BH392" i="2"/>
  <c r="BG392" i="2"/>
  <c r="BE392" i="2" s="1"/>
  <c r="BI392" i="2"/>
  <c r="AO42" i="2"/>
  <c r="AP42" i="2"/>
  <c r="AQ42" i="2"/>
  <c r="BI10" i="2"/>
  <c r="BH10" i="2"/>
  <c r="AO37" i="2"/>
  <c r="AP37" i="2"/>
  <c r="AQ37" i="2"/>
  <c r="AO61" i="2"/>
  <c r="AP61" i="2"/>
  <c r="AQ61" i="2"/>
  <c r="AP34" i="2"/>
  <c r="AQ34" i="2"/>
  <c r="AO34" i="2"/>
  <c r="BH226" i="2"/>
  <c r="BI226" i="2"/>
  <c r="BH260" i="2"/>
  <c r="BG260" i="2"/>
  <c r="BE260" i="2" s="1"/>
  <c r="BI260" i="2"/>
  <c r="BH336" i="2"/>
  <c r="BI336" i="2"/>
  <c r="AO91" i="2"/>
  <c r="AP91" i="2"/>
  <c r="AQ91" i="2"/>
  <c r="BI14" i="2"/>
  <c r="BH14" i="2"/>
  <c r="BH48" i="2"/>
  <c r="BI48" i="2"/>
  <c r="BH379" i="2"/>
  <c r="BI379" i="2"/>
  <c r="AO71" i="2"/>
  <c r="AN71" i="2"/>
  <c r="AI71" i="2" s="1"/>
  <c r="AP71" i="2"/>
  <c r="AQ71" i="2"/>
  <c r="BH105" i="2"/>
  <c r="BI105" i="2"/>
  <c r="AO69" i="2"/>
  <c r="AN69" i="2"/>
  <c r="AI69" i="2" s="1"/>
  <c r="AP69" i="2"/>
  <c r="AQ69" i="2"/>
  <c r="BH223" i="2"/>
  <c r="BI223" i="2"/>
  <c r="BH306" i="2"/>
  <c r="BI306" i="2"/>
  <c r="AO60" i="2"/>
  <c r="AP60" i="2"/>
  <c r="AQ60" i="2"/>
  <c r="BI9" i="2"/>
  <c r="BH9" i="2"/>
  <c r="BG9" i="2"/>
  <c r="BE9" i="2"/>
  <c r="BH81" i="2"/>
  <c r="BI81" i="2"/>
  <c r="BH251" i="2"/>
  <c r="BI251" i="2"/>
  <c r="BH360" i="2"/>
  <c r="BG360" i="2"/>
  <c r="BE360" i="2" s="1"/>
  <c r="BI360" i="2"/>
  <c r="BH332" i="2"/>
  <c r="BI332" i="2"/>
  <c r="BH295" i="2"/>
  <c r="BI295" i="2"/>
  <c r="BH352" i="2"/>
  <c r="BI352" i="2"/>
  <c r="AO79" i="2"/>
  <c r="AN79" i="2"/>
  <c r="AP79" i="2"/>
  <c r="AQ79" i="2"/>
  <c r="BH29" i="2"/>
  <c r="BG29" i="2"/>
  <c r="BE29" i="2" s="1"/>
  <c r="BI29" i="2"/>
  <c r="BH28" i="2"/>
  <c r="BI28" i="2"/>
  <c r="BH364" i="2"/>
  <c r="BI364" i="2"/>
  <c r="BH390" i="2"/>
  <c r="BI390" i="2"/>
  <c r="BH382" i="2"/>
  <c r="BG382" i="2"/>
  <c r="BE382" i="2" s="1"/>
  <c r="BI382" i="2"/>
  <c r="BH370" i="2"/>
  <c r="BI370" i="2"/>
  <c r="BH330" i="2"/>
  <c r="BI330" i="2"/>
  <c r="BH250" i="2"/>
  <c r="BG250" i="2"/>
  <c r="BE250" i="2" s="1"/>
  <c r="BI250" i="2"/>
  <c r="BH236" i="2"/>
  <c r="BI236" i="2"/>
  <c r="BH225" i="2"/>
  <c r="BI225" i="2"/>
  <c r="AO81" i="2"/>
  <c r="AN81" i="2"/>
  <c r="AJ81" i="2" s="1"/>
  <c r="AP81" i="2"/>
  <c r="AQ81" i="2"/>
  <c r="BH58" i="2"/>
  <c r="BG58" i="2"/>
  <c r="BE58" i="2" s="1"/>
  <c r="BI58" i="2"/>
  <c r="BH338" i="2"/>
  <c r="BI338" i="2"/>
  <c r="AQ25" i="2"/>
  <c r="AP25" i="2"/>
  <c r="AO25" i="2"/>
  <c r="AN25" i="2"/>
  <c r="BH88" i="2"/>
  <c r="BI88" i="2"/>
  <c r="BH54" i="2"/>
  <c r="BG54" i="2"/>
  <c r="BE54" i="2" s="1"/>
  <c r="BI54" i="2"/>
  <c r="BH30" i="2"/>
  <c r="BI30" i="2"/>
  <c r="BH400" i="2"/>
  <c r="BI400" i="2"/>
  <c r="BH377" i="2"/>
  <c r="BI377" i="2"/>
  <c r="BH327" i="2"/>
  <c r="BG327" i="2"/>
  <c r="BE327" i="2" s="1"/>
  <c r="BI327" i="2"/>
  <c r="AP99" i="2"/>
  <c r="AQ99" i="2"/>
  <c r="AO99" i="2"/>
  <c r="AN99" i="2"/>
  <c r="AG99" i="2" s="1"/>
  <c r="AH99" i="2" s="1"/>
  <c r="AO51" i="2"/>
  <c r="AN51" i="2"/>
  <c r="AJ51" i="2" s="1"/>
  <c r="AP51" i="2"/>
  <c r="AQ51" i="2"/>
  <c r="AO73" i="2"/>
  <c r="AN73" i="2"/>
  <c r="AP73" i="2"/>
  <c r="AQ73" i="2"/>
  <c r="AO49" i="2"/>
  <c r="AN49" i="2"/>
  <c r="AJ49" i="2" s="1"/>
  <c r="AP49" i="2"/>
  <c r="AQ49" i="2"/>
  <c r="BH53" i="2"/>
  <c r="BG53" i="2"/>
  <c r="BE53" i="2" s="1"/>
  <c r="BI53" i="2"/>
  <c r="BH268" i="2"/>
  <c r="BI268" i="2"/>
  <c r="BH402" i="2"/>
  <c r="BG402" i="2"/>
  <c r="BE402" i="2" s="1"/>
  <c r="BI402" i="2"/>
  <c r="BH394" i="2"/>
  <c r="BG394" i="2"/>
  <c r="BE394" i="2" s="1"/>
  <c r="BI394" i="2"/>
  <c r="BH89" i="2"/>
  <c r="BI89" i="2"/>
  <c r="BH253" i="2"/>
  <c r="BI253" i="2"/>
  <c r="BH368" i="2"/>
  <c r="BI368" i="2"/>
  <c r="BH391" i="2"/>
  <c r="BG391" i="2"/>
  <c r="BE391" i="2" s="1"/>
  <c r="BI391" i="2"/>
  <c r="BH374" i="2"/>
  <c r="BI374" i="2"/>
  <c r="BH100" i="2"/>
  <c r="BG100" i="2"/>
  <c r="BE100" i="2" s="1"/>
  <c r="BI100" i="2"/>
  <c r="BH98" i="2"/>
  <c r="BI98" i="2"/>
  <c r="BH229" i="2"/>
  <c r="BI229" i="2"/>
  <c r="BH346" i="2"/>
  <c r="BI346" i="2"/>
  <c r="AO41" i="2"/>
  <c r="AN41" i="2"/>
  <c r="AP41" i="2"/>
  <c r="AQ41" i="2"/>
  <c r="BH18" i="2"/>
  <c r="BG18" i="2"/>
  <c r="BE18" i="2" s="1"/>
  <c r="BI18" i="2"/>
  <c r="AQ35" i="2"/>
  <c r="AO35" i="2"/>
  <c r="AN35" i="2"/>
  <c r="AP35" i="2"/>
  <c r="BH102" i="2"/>
  <c r="BG102" i="2"/>
  <c r="BE102" i="2" s="1"/>
  <c r="BI102" i="2"/>
  <c r="BH385" i="2"/>
  <c r="BI385" i="2"/>
  <c r="AQ36" i="2"/>
  <c r="AO36" i="2"/>
  <c r="AP36" i="2"/>
  <c r="BH96" i="2"/>
  <c r="BI96" i="2"/>
  <c r="BH222" i="2"/>
  <c r="BI222" i="2"/>
  <c r="BH404" i="2"/>
  <c r="BG404" i="2"/>
  <c r="BE404" i="2" s="1"/>
  <c r="BI404" i="2"/>
  <c r="BH345" i="2"/>
  <c r="BI345" i="2"/>
  <c r="AO104" i="2"/>
  <c r="AP104" i="2"/>
  <c r="AQ104" i="2"/>
  <c r="AO29" i="2"/>
  <c r="AN29" i="2"/>
  <c r="AG29" i="2" s="1"/>
  <c r="AP29" i="2"/>
  <c r="AQ29" i="2"/>
  <c r="AP40" i="2"/>
  <c r="AQ40" i="2"/>
  <c r="AO40" i="2"/>
  <c r="BH262" i="2"/>
  <c r="BI262" i="2"/>
  <c r="BH280" i="2"/>
  <c r="BG280" i="2"/>
  <c r="BE280" i="2" s="1"/>
  <c r="BI280" i="2"/>
  <c r="BH384" i="2"/>
  <c r="BI384" i="2"/>
  <c r="BH290" i="2"/>
  <c r="BI290" i="2"/>
  <c r="AO48" i="2"/>
  <c r="AP48" i="2"/>
  <c r="AQ48" i="2"/>
  <c r="AP52" i="2"/>
  <c r="AO52" i="2"/>
  <c r="AQ52" i="2"/>
  <c r="BH216" i="2"/>
  <c r="BG216" i="2"/>
  <c r="BE216" i="2" s="1"/>
  <c r="BI216" i="2"/>
  <c r="BH233" i="2"/>
  <c r="BG233" i="2"/>
  <c r="BE233" i="2" s="1"/>
  <c r="BI233" i="2"/>
  <c r="BH271" i="2"/>
  <c r="BG271" i="2"/>
  <c r="BE271" i="2" s="1"/>
  <c r="BI271" i="2"/>
  <c r="BH22" i="2"/>
  <c r="BG22" i="2"/>
  <c r="BE22" i="2" s="1"/>
  <c r="BI22" i="2"/>
  <c r="BH94" i="2"/>
  <c r="BG94" i="2"/>
  <c r="BE94" i="2" s="1"/>
  <c r="BI94" i="2"/>
  <c r="BH224" i="2"/>
  <c r="BI224" i="2"/>
  <c r="BH276" i="2"/>
  <c r="BG276" i="2"/>
  <c r="BE276" i="2" s="1"/>
  <c r="BI276" i="2"/>
  <c r="BH383" i="2"/>
  <c r="BG383" i="2"/>
  <c r="BE383" i="2" s="1"/>
  <c r="BI383" i="2"/>
  <c r="BH286" i="2"/>
  <c r="BG286" i="2"/>
  <c r="BE286" i="2" s="1"/>
  <c r="BI286" i="2"/>
  <c r="BH63" i="2"/>
  <c r="BG63" i="2"/>
  <c r="BE63" i="2" s="1"/>
  <c r="BI63" i="2"/>
  <c r="BH61" i="2"/>
  <c r="BG61" i="2"/>
  <c r="BE61" i="2" s="1"/>
  <c r="BI61" i="2"/>
  <c r="BH241" i="2"/>
  <c r="BG241" i="2"/>
  <c r="BE241" i="2" s="1"/>
  <c r="BI241" i="2"/>
  <c r="BH270" i="2"/>
  <c r="BI270" i="2"/>
  <c r="BH322" i="2"/>
  <c r="BG322" i="2"/>
  <c r="BE322" i="2" s="1"/>
  <c r="BI322" i="2"/>
  <c r="AO98" i="2"/>
  <c r="AN98" i="2"/>
  <c r="AI98" i="2" s="1"/>
  <c r="AP98" i="2"/>
  <c r="AQ98" i="2"/>
  <c r="AP113" i="2"/>
  <c r="AQ113" i="2"/>
  <c r="AO113" i="2"/>
  <c r="AN113" i="2"/>
  <c r="AG113" i="2" s="1"/>
  <c r="AH113" i="2" s="1"/>
  <c r="AO88" i="2"/>
  <c r="AN88" i="2"/>
  <c r="AI88" i="2" s="1"/>
  <c r="AP88" i="2"/>
  <c r="AQ88" i="2"/>
  <c r="AO78" i="2"/>
  <c r="AP78" i="2"/>
  <c r="AQ78" i="2"/>
  <c r="BH40" i="2"/>
  <c r="BG40" i="2"/>
  <c r="BE40" i="2" s="1"/>
  <c r="BI40" i="2"/>
  <c r="AO58" i="2"/>
  <c r="AN58" i="2"/>
  <c r="AP58" i="2"/>
  <c r="AQ58" i="2"/>
  <c r="BH245" i="2"/>
  <c r="BG245" i="2"/>
  <c r="BE245" i="2" s="1"/>
  <c r="BI245" i="2"/>
  <c r="BH301" i="2"/>
  <c r="BI301" i="2"/>
  <c r="BH284" i="2"/>
  <c r="BI284" i="2"/>
  <c r="AO67" i="2"/>
  <c r="AP67" i="2"/>
  <c r="AQ67" i="2"/>
  <c r="AP44" i="2"/>
  <c r="AO44" i="2"/>
  <c r="AN44" i="2"/>
  <c r="AJ44" i="2" s="1"/>
  <c r="AQ44" i="2"/>
  <c r="BH59" i="2"/>
  <c r="BG59" i="2"/>
  <c r="BE59" i="2" s="1"/>
  <c r="BI59" i="2"/>
  <c r="BH261" i="2"/>
  <c r="BI261" i="2"/>
  <c r="BH318" i="2"/>
  <c r="BG318" i="2"/>
  <c r="BE318" i="2" s="1"/>
  <c r="BI318" i="2"/>
  <c r="BH95" i="2"/>
  <c r="BI95" i="2"/>
  <c r="BH93" i="2"/>
  <c r="BI93" i="2"/>
  <c r="BH297" i="2"/>
  <c r="BG297" i="2"/>
  <c r="BE297" i="2" s="1"/>
  <c r="BI297" i="2"/>
  <c r="BH312" i="2"/>
  <c r="BI312" i="2"/>
  <c r="BH363" i="2"/>
  <c r="BI363" i="2"/>
  <c r="BH3" i="2"/>
  <c r="BI3" i="2"/>
  <c r="AP101" i="2"/>
  <c r="AO101" i="2"/>
  <c r="AQ101" i="2"/>
  <c r="AO92" i="2"/>
  <c r="AP92" i="2"/>
  <c r="AQ92" i="2"/>
  <c r="BH67" i="2"/>
  <c r="BI67" i="2"/>
  <c r="BH244" i="2"/>
  <c r="BI244" i="2"/>
  <c r="BH333" i="2"/>
  <c r="BI333" i="2"/>
  <c r="BH316" i="2"/>
  <c r="BG316" i="2"/>
  <c r="BE316" i="2" s="1"/>
  <c r="BI316" i="2"/>
  <c r="BH279" i="2"/>
  <c r="BI279" i="2"/>
  <c r="BH294" i="2"/>
  <c r="BI294" i="2"/>
  <c r="BH37" i="2"/>
  <c r="BI37" i="2"/>
  <c r="BH91" i="2"/>
  <c r="BI91" i="2"/>
  <c r="BH214" i="2"/>
  <c r="BG214" i="2"/>
  <c r="BE214" i="2" s="1"/>
  <c r="BI214" i="2"/>
  <c r="BH269" i="2"/>
  <c r="BI269" i="2"/>
  <c r="BH308" i="2"/>
  <c r="BI308" i="2"/>
  <c r="BH395" i="2"/>
  <c r="BI395" i="2"/>
  <c r="BH359" i="2"/>
  <c r="BG359" i="2"/>
  <c r="BE359" i="2" s="1"/>
  <c r="BI359" i="2"/>
  <c r="AO47" i="2"/>
  <c r="AP47" i="2"/>
  <c r="AQ47" i="2"/>
  <c r="BH230" i="2"/>
  <c r="BG230" i="2"/>
  <c r="BE230" i="2" s="1"/>
  <c r="BI230" i="2"/>
  <c r="BH240" i="2"/>
  <c r="BG240" i="2"/>
  <c r="BE240" i="2" s="1"/>
  <c r="BI240" i="2"/>
  <c r="BH355" i="2"/>
  <c r="BG355" i="2"/>
  <c r="BE355" i="2" s="1"/>
  <c r="BI355" i="2"/>
  <c r="BH275" i="2"/>
  <c r="BI275" i="2"/>
  <c r="BH65" i="2"/>
  <c r="BI65" i="2"/>
  <c r="AO89" i="2"/>
  <c r="AN89" i="2"/>
  <c r="AG89" i="2" s="1"/>
  <c r="AH89" i="2" s="1"/>
  <c r="AP89" i="2"/>
  <c r="AQ89" i="2"/>
  <c r="BH33" i="2"/>
  <c r="BI33" i="2"/>
  <c r="BH235" i="2"/>
  <c r="BI235" i="2"/>
  <c r="BH293" i="2"/>
  <c r="BI293" i="2"/>
  <c r="AO119" i="2"/>
  <c r="AN119" i="2"/>
  <c r="AM119" i="2" s="1"/>
  <c r="AP119" i="2"/>
  <c r="AQ119" i="2"/>
  <c r="BH12" i="2"/>
  <c r="BG12" i="2"/>
  <c r="BE12" i="2" s="1"/>
  <c r="BI12" i="2"/>
  <c r="AP109" i="2"/>
  <c r="AQ109" i="2"/>
  <c r="AO109" i="2"/>
  <c r="AN109" i="2"/>
  <c r="AJ109" i="2" s="1"/>
  <c r="AQ39" i="2"/>
  <c r="AO39" i="2"/>
  <c r="AN39" i="2"/>
  <c r="AP39" i="2"/>
  <c r="BH329" i="2"/>
  <c r="BG329" i="2"/>
  <c r="BE329" i="2" s="1"/>
  <c r="BI329" i="2"/>
  <c r="BH397" i="2"/>
  <c r="BG397" i="2"/>
  <c r="BE397" i="2" s="1"/>
  <c r="BI397" i="2"/>
  <c r="BH307" i="2"/>
  <c r="BI307" i="2"/>
  <c r="AO55" i="2"/>
  <c r="AN55" i="2"/>
  <c r="AP55" i="2"/>
  <c r="AQ55" i="2"/>
  <c r="BH72" i="2"/>
  <c r="BG72" i="2"/>
  <c r="BE72" i="2" s="1"/>
  <c r="BI72" i="2"/>
  <c r="BH99" i="2"/>
  <c r="BG99" i="2"/>
  <c r="BE99" i="2" s="1"/>
  <c r="BI99" i="2"/>
  <c r="BH97" i="2"/>
  <c r="BG97" i="2"/>
  <c r="BE97" i="2" s="1"/>
  <c r="BI97" i="2"/>
  <c r="BH255" i="2"/>
  <c r="BI255" i="2"/>
  <c r="BH376" i="2"/>
  <c r="BG376" i="2"/>
  <c r="BE376" i="2"/>
  <c r="BI376" i="2"/>
  <c r="BH361" i="2"/>
  <c r="BG361" i="2"/>
  <c r="BE361" i="2" s="1"/>
  <c r="BI361" i="2"/>
  <c r="BH326" i="2"/>
  <c r="BG326" i="2"/>
  <c r="BE326" i="2" s="1"/>
  <c r="BI326" i="2"/>
  <c r="AO90" i="2"/>
  <c r="AP90" i="2"/>
  <c r="AQ90" i="2"/>
  <c r="AP105" i="2"/>
  <c r="AO105" i="2"/>
  <c r="AN105" i="2"/>
  <c r="AQ105" i="2"/>
  <c r="BH2" i="2"/>
  <c r="BI2" i="2"/>
  <c r="BI35" i="2"/>
  <c r="BH35" i="2"/>
  <c r="BH237" i="2"/>
  <c r="BI237" i="2"/>
  <c r="BH303" i="2"/>
  <c r="BI303" i="2"/>
  <c r="AO83" i="2"/>
  <c r="AP83" i="2"/>
  <c r="AQ83" i="2"/>
  <c r="AO106" i="2"/>
  <c r="AN106" i="2"/>
  <c r="AM106" i="2" s="1"/>
  <c r="AP106" i="2"/>
  <c r="AQ106" i="2"/>
  <c r="AO57" i="2"/>
  <c r="AP57" i="2"/>
  <c r="AQ57" i="2"/>
  <c r="AO86" i="2"/>
  <c r="AP86" i="2"/>
  <c r="AQ86" i="2"/>
  <c r="AO28" i="2"/>
  <c r="AQ28" i="2"/>
  <c r="AP28" i="2"/>
  <c r="BH39" i="2"/>
  <c r="BI39" i="2"/>
  <c r="BH215" i="2"/>
  <c r="BG215" i="2"/>
  <c r="BE215" i="2" s="1"/>
  <c r="BI215" i="2"/>
  <c r="BH339" i="2"/>
  <c r="BI339" i="2"/>
  <c r="AO96" i="2"/>
  <c r="AP96" i="2"/>
  <c r="AQ96" i="2"/>
  <c r="AP111" i="2"/>
  <c r="AQ111" i="2"/>
  <c r="AO111" i="2"/>
  <c r="AO72" i="2"/>
  <c r="AP72" i="2"/>
  <c r="AQ72" i="2"/>
  <c r="BI26" i="2"/>
  <c r="BH26" i="2"/>
  <c r="BH239" i="2"/>
  <c r="BI239" i="2"/>
  <c r="BH399" i="2"/>
  <c r="BG399" i="2"/>
  <c r="BE399" i="2" s="1"/>
  <c r="BI399" i="2"/>
  <c r="BH311" i="2"/>
  <c r="BG311" i="2"/>
  <c r="BE311" i="2" s="1"/>
  <c r="BI311" i="2"/>
  <c r="BH367" i="2"/>
  <c r="BG367" i="2"/>
  <c r="BE367" i="2" s="1"/>
  <c r="BI367" i="2"/>
  <c r="BH64" i="2"/>
  <c r="BI64" i="2"/>
  <c r="BH62" i="2"/>
  <c r="BG62" i="2"/>
  <c r="BE62" i="2" s="1"/>
  <c r="BI62" i="2"/>
  <c r="BH57" i="2"/>
  <c r="BG57" i="2"/>
  <c r="BE57" i="2" s="1"/>
  <c r="BI57" i="2"/>
  <c r="BH325" i="2"/>
  <c r="BG325" i="2"/>
  <c r="BE325" i="2" s="1"/>
  <c r="BI325" i="2"/>
  <c r="BH340" i="2"/>
  <c r="BI340" i="2"/>
  <c r="BH335" i="2"/>
  <c r="BG335" i="2"/>
  <c r="BE335" i="2" s="1"/>
  <c r="BI335" i="2"/>
  <c r="AO43" i="2"/>
  <c r="AN43" i="2"/>
  <c r="AP43" i="2"/>
  <c r="AQ43" i="2"/>
  <c r="AO63" i="2"/>
  <c r="AP63" i="2"/>
  <c r="AQ63" i="2"/>
  <c r="BH68" i="2"/>
  <c r="BI68" i="2"/>
  <c r="BH66" i="2"/>
  <c r="BG66" i="2"/>
  <c r="BE66" i="2" s="1"/>
  <c r="BI66" i="2"/>
  <c r="BH231" i="2"/>
  <c r="BG231" i="2"/>
  <c r="BE231" i="2" s="1"/>
  <c r="BI231" i="2"/>
  <c r="BH254" i="2"/>
  <c r="BG254" i="2"/>
  <c r="BE254" i="2" s="1"/>
  <c r="BI254" i="2"/>
  <c r="BH372" i="2"/>
  <c r="BI372" i="2"/>
  <c r="BH378" i="2"/>
  <c r="BG378" i="2"/>
  <c r="BE378" i="2" s="1"/>
  <c r="BI378" i="2"/>
  <c r="AO75" i="2"/>
  <c r="AN75" i="2"/>
  <c r="AP75" i="2"/>
  <c r="AQ75" i="2"/>
  <c r="BH104" i="2"/>
  <c r="BG104" i="2"/>
  <c r="BE104" i="2" s="1"/>
  <c r="BI104" i="2"/>
  <c r="BH70" i="2"/>
  <c r="BG70" i="2"/>
  <c r="BE70" i="2" s="1"/>
  <c r="BI70" i="2"/>
  <c r="BH263" i="2"/>
  <c r="BG263" i="2"/>
  <c r="BE263" i="2" s="1"/>
  <c r="BI263" i="2"/>
  <c r="BH234" i="2"/>
  <c r="BI234" i="2"/>
  <c r="BH347" i="2"/>
  <c r="BG347" i="2"/>
  <c r="BE347" i="2" s="1"/>
  <c r="BI347" i="2"/>
  <c r="BH343" i="2"/>
  <c r="BG343" i="2"/>
  <c r="BE343" i="2" s="1"/>
  <c r="BI343" i="2"/>
  <c r="BH19" i="2"/>
  <c r="BG19" i="2"/>
  <c r="BE19" i="2" s="1"/>
  <c r="BI19" i="2"/>
  <c r="AI53" i="2"/>
  <c r="AM102" i="2"/>
  <c r="AI102" i="2"/>
  <c r="AG102" i="2"/>
  <c r="AH102" i="2" s="1"/>
  <c r="AG54" i="2"/>
  <c r="AH54" i="2" s="1"/>
  <c r="AG122" i="2"/>
  <c r="AH122" i="2" s="1"/>
  <c r="AM122" i="2"/>
  <c r="AI122" i="2"/>
  <c r="BG15" i="2"/>
  <c r="BE15" i="2" s="1"/>
  <c r="BG24" i="2"/>
  <c r="BE24" i="2" s="1"/>
  <c r="BG20" i="2"/>
  <c r="BE20" i="2" s="1"/>
  <c r="AN120" i="2"/>
  <c r="AM120" i="2" s="1"/>
  <c r="BG23" i="2"/>
  <c r="BE23" i="2" s="1"/>
  <c r="AN116" i="2"/>
  <c r="AJ116" i="2" s="1"/>
  <c r="AN108" i="2"/>
  <c r="AG108" i="2" s="1"/>
  <c r="AH108" i="2" s="1"/>
  <c r="BG6" i="2"/>
  <c r="BE6" i="2" s="1"/>
  <c r="AN100" i="2"/>
  <c r="AJ100" i="2" s="1"/>
  <c r="AN111" i="2"/>
  <c r="BG35" i="2"/>
  <c r="BE35" i="2" s="1"/>
  <c r="AI55" i="2"/>
  <c r="AJ55" i="2"/>
  <c r="AM55" i="2"/>
  <c r="AG55" i="2"/>
  <c r="AH55" i="2" s="1"/>
  <c r="AI39" i="2"/>
  <c r="AJ39" i="2"/>
  <c r="AG39" i="2"/>
  <c r="AM39" i="2"/>
  <c r="AN101" i="2"/>
  <c r="AJ88" i="2"/>
  <c r="AM88" i="2"/>
  <c r="AG88" i="2"/>
  <c r="AH88" i="2" s="1"/>
  <c r="AJ114" i="2"/>
  <c r="AG114" i="2"/>
  <c r="AH114" i="2" s="1"/>
  <c r="AM114" i="2"/>
  <c r="AI114" i="2"/>
  <c r="AM66" i="2"/>
  <c r="AI66" i="2"/>
  <c r="AG66" i="2"/>
  <c r="AH66" i="2" s="1"/>
  <c r="AJ66" i="2"/>
  <c r="AI59" i="2"/>
  <c r="AJ59" i="2"/>
  <c r="AM59" i="2"/>
  <c r="AG59" i="2"/>
  <c r="AH59" i="2" s="1"/>
  <c r="AG119" i="2"/>
  <c r="AH119" i="2" s="1"/>
  <c r="BG340" i="2"/>
  <c r="BE340" i="2" s="1"/>
  <c r="AN86" i="2"/>
  <c r="AG86" i="2" s="1"/>
  <c r="AH86" i="2" s="1"/>
  <c r="AN90" i="2"/>
  <c r="AJ90" i="2" s="1"/>
  <c r="BG255" i="2"/>
  <c r="BE255" i="2" s="1"/>
  <c r="BG307" i="2"/>
  <c r="BE307" i="2" s="1"/>
  <c r="BG65" i="2"/>
  <c r="BE65" i="2" s="1"/>
  <c r="BG275" i="2"/>
  <c r="BE275" i="2" s="1"/>
  <c r="AN92" i="2"/>
  <c r="AI92" i="2" s="1"/>
  <c r="BG261" i="2"/>
  <c r="BE261" i="2" s="1"/>
  <c r="BG270" i="2"/>
  <c r="BE270" i="2" s="1"/>
  <c r="BG224" i="2"/>
  <c r="BE224" i="2" s="1"/>
  <c r="BG385" i="2"/>
  <c r="BE385" i="2" s="1"/>
  <c r="BG268" i="2"/>
  <c r="BE268" i="2"/>
  <c r="BG236" i="2"/>
  <c r="BE236" i="2" s="1"/>
  <c r="BG330" i="2"/>
  <c r="BE330" i="2" s="1"/>
  <c r="AN60" i="2"/>
  <c r="BG379" i="2"/>
  <c r="BE379" i="2" s="1"/>
  <c r="BG48" i="2"/>
  <c r="BE48" i="2" s="1"/>
  <c r="AN37" i="2"/>
  <c r="BG351" i="2"/>
  <c r="BE351" i="2" s="1"/>
  <c r="BG87" i="2"/>
  <c r="BE87" i="2" s="1"/>
  <c r="AG107" i="2"/>
  <c r="AH107" i="2" s="1"/>
  <c r="BG13" i="2"/>
  <c r="BE13" i="2" s="1"/>
  <c r="BG289" i="2"/>
  <c r="BE289" i="2" s="1"/>
  <c r="BG278" i="2"/>
  <c r="BE278" i="2" s="1"/>
  <c r="AN33" i="2"/>
  <c r="BG4" i="2"/>
  <c r="BE4" i="2" s="1"/>
  <c r="AN50" i="2"/>
  <c r="AM50" i="2" s="1"/>
  <c r="BG248" i="2"/>
  <c r="BE248" i="2" s="1"/>
  <c r="BG103" i="2"/>
  <c r="BE103" i="2" s="1"/>
  <c r="BG46" i="2"/>
  <c r="BE46" i="2" s="1"/>
  <c r="BG319" i="2"/>
  <c r="BE319" i="2" s="1"/>
  <c r="BG349" i="2"/>
  <c r="BE349" i="2"/>
  <c r="BG256" i="2"/>
  <c r="BE256" i="2" s="1"/>
  <c r="AG120" i="2"/>
  <c r="AH120" i="2" s="1"/>
  <c r="AJ120" i="2"/>
  <c r="AG62" i="2"/>
  <c r="AH62" i="2" s="1"/>
  <c r="AJ62" i="2"/>
  <c r="AM62" i="2"/>
  <c r="AI62" i="2"/>
  <c r="BG372" i="2"/>
  <c r="BE372" i="2" s="1"/>
  <c r="BG64" i="2"/>
  <c r="BE64" i="2" s="1"/>
  <c r="BG239" i="2"/>
  <c r="BE239" i="2" s="1"/>
  <c r="AN63" i="2"/>
  <c r="AI63" i="2" s="1"/>
  <c r="BG26" i="2"/>
  <c r="BE26" i="2" s="1"/>
  <c r="BG39" i="2"/>
  <c r="BE39" i="2" s="1"/>
  <c r="AN83" i="2"/>
  <c r="BG293" i="2"/>
  <c r="BE293" i="2" s="1"/>
  <c r="AN47" i="2"/>
  <c r="BG395" i="2"/>
  <c r="BE395" i="2" s="1"/>
  <c r="BG91" i="2"/>
  <c r="BE91" i="2" s="1"/>
  <c r="BG333" i="2"/>
  <c r="BE333" i="2" s="1"/>
  <c r="BG3" i="2"/>
  <c r="BE3" i="2" s="1"/>
  <c r="BG93" i="2"/>
  <c r="BE93" i="2" s="1"/>
  <c r="AN67" i="2"/>
  <c r="AN48" i="2"/>
  <c r="BG262" i="2"/>
  <c r="BE262" i="2" s="1"/>
  <c r="BG222" i="2"/>
  <c r="BE222" i="2" s="1"/>
  <c r="BG346" i="2"/>
  <c r="BE346" i="2" s="1"/>
  <c r="BG368" i="2"/>
  <c r="BE368" i="2" s="1"/>
  <c r="BG377" i="2"/>
  <c r="BE377" i="2" s="1"/>
  <c r="BG88" i="2"/>
  <c r="BE88" i="2" s="1"/>
  <c r="BG225" i="2"/>
  <c r="BE225" i="2" s="1"/>
  <c r="BG390" i="2"/>
  <c r="BE390" i="2" s="1"/>
  <c r="BG352" i="2"/>
  <c r="BE352" i="2" s="1"/>
  <c r="BG251" i="2"/>
  <c r="BE251" i="2" s="1"/>
  <c r="BG306" i="2"/>
  <c r="BE306" i="2" s="1"/>
  <c r="BG105" i="2"/>
  <c r="BE105" i="2" s="1"/>
  <c r="BG14" i="2"/>
  <c r="BE14" i="2" s="1"/>
  <c r="BG226" i="2"/>
  <c r="BE226" i="2" s="1"/>
  <c r="BG10" i="2"/>
  <c r="BE10" i="2" s="1"/>
  <c r="BG317" i="2"/>
  <c r="BE317" i="2" s="1"/>
  <c r="BG353" i="2"/>
  <c r="BE353" i="2" s="1"/>
  <c r="BG41" i="2"/>
  <c r="BE41" i="2" s="1"/>
  <c r="BG85" i="2"/>
  <c r="BE85" i="2" s="1"/>
  <c r="AN38" i="2"/>
  <c r="AG38" i="2" s="1"/>
  <c r="AH38" i="2" s="1"/>
  <c r="BG252" i="2"/>
  <c r="BE252" i="2" s="1"/>
  <c r="BG285" i="2"/>
  <c r="BE285" i="2" s="1"/>
  <c r="BG328" i="2"/>
  <c r="BE328" i="2" s="1"/>
  <c r="BG238" i="2"/>
  <c r="BE238" i="2" s="1"/>
  <c r="AN32" i="2"/>
  <c r="AJ32" i="2" s="1"/>
  <c r="BG45" i="2"/>
  <c r="BE45" i="2" s="1"/>
  <c r="BG36" i="2"/>
  <c r="BE36" i="2" s="1"/>
  <c r="BG277" i="2"/>
  <c r="BE277" i="2"/>
  <c r="BG107" i="2"/>
  <c r="BE107" i="2" s="1"/>
  <c r="AN121" i="2"/>
  <c r="AI121" i="2" s="1"/>
  <c r="BG273" i="2"/>
  <c r="BE273" i="2" s="1"/>
  <c r="BG324" i="2"/>
  <c r="BE324" i="2" s="1"/>
  <c r="BG101" i="2"/>
  <c r="BE101" i="2" s="1"/>
  <c r="AN80" i="2"/>
  <c r="AI80" i="2" s="1"/>
  <c r="BG323" i="2"/>
  <c r="BE323" i="2" s="1"/>
  <c r="BG80" i="2"/>
  <c r="BE80" i="2" s="1"/>
  <c r="BG320" i="2"/>
  <c r="BE320" i="2" s="1"/>
  <c r="AN68" i="2"/>
  <c r="AG68" i="2" s="1"/>
  <c r="AH68" i="2" s="1"/>
  <c r="BG76" i="2"/>
  <c r="BE76" i="2" s="1"/>
  <c r="BG281" i="2"/>
  <c r="BE281" i="2" s="1"/>
  <c r="BG393" i="2"/>
  <c r="BE393" i="2" s="1"/>
  <c r="BG69" i="2"/>
  <c r="BE69" i="2" s="1"/>
  <c r="AG41" i="2"/>
  <c r="AH41" i="2"/>
  <c r="AM41" i="2"/>
  <c r="AI41" i="2"/>
  <c r="AJ41" i="2"/>
  <c r="AI25" i="2"/>
  <c r="AM25" i="2"/>
  <c r="AG25" i="2"/>
  <c r="AJ25" i="2"/>
  <c r="AG116" i="2"/>
  <c r="AH116" i="2" s="1"/>
  <c r="BG68" i="2"/>
  <c r="BE68" i="2" s="1"/>
  <c r="AJ58" i="2"/>
  <c r="AM58" i="2"/>
  <c r="AI58" i="2"/>
  <c r="AG58" i="2"/>
  <c r="AH58" i="2" s="1"/>
  <c r="AN40" i="2"/>
  <c r="AM51" i="2"/>
  <c r="AN34" i="2"/>
  <c r="AI34" i="2" s="1"/>
  <c r="AG84" i="2"/>
  <c r="AH84" i="2" s="1"/>
  <c r="AI84" i="2"/>
  <c r="AI27" i="2"/>
  <c r="AM27" i="2"/>
  <c r="AN22" i="2"/>
  <c r="AG22" i="2" s="1"/>
  <c r="AG93" i="2"/>
  <c r="AH93" i="2" s="1"/>
  <c r="AI93" i="2"/>
  <c r="AJ93" i="2"/>
  <c r="AM93" i="2"/>
  <c r="AN76" i="2"/>
  <c r="AG76" i="2" s="1"/>
  <c r="AH76" i="2" s="1"/>
  <c r="AI81" i="2"/>
  <c r="AM81" i="2"/>
  <c r="AG79" i="2"/>
  <c r="AH79" i="2" s="1"/>
  <c r="AI79" i="2"/>
  <c r="AJ79" i="2"/>
  <c r="AM79" i="2"/>
  <c r="BG234" i="2"/>
  <c r="BE234" i="2" s="1"/>
  <c r="AN96" i="2"/>
  <c r="AM96" i="2" s="1"/>
  <c r="AN57" i="2"/>
  <c r="BG303" i="2"/>
  <c r="BE303" i="2" s="1"/>
  <c r="BG235" i="2"/>
  <c r="BE235" i="2" s="1"/>
  <c r="BG308" i="2"/>
  <c r="BE308" i="2" s="1"/>
  <c r="BG37" i="2"/>
  <c r="BE37" i="2" s="1"/>
  <c r="BG294" i="2"/>
  <c r="BE294" i="2" s="1"/>
  <c r="BG244" i="2"/>
  <c r="BE244" i="2" s="1"/>
  <c r="BG363" i="2"/>
  <c r="BE363" i="2" s="1"/>
  <c r="BG95" i="2"/>
  <c r="BE95" i="2" s="1"/>
  <c r="BG284" i="2"/>
  <c r="BE284" i="2" s="1"/>
  <c r="AN78" i="2"/>
  <c r="AI78" i="2" s="1"/>
  <c r="BG290" i="2"/>
  <c r="BE290" i="2" s="1"/>
  <c r="AN104" i="2"/>
  <c r="AI104" i="2" s="1"/>
  <c r="BG96" i="2"/>
  <c r="BE96" i="2" s="1"/>
  <c r="BG229" i="2"/>
  <c r="BE229" i="2" s="1"/>
  <c r="BG253" i="2"/>
  <c r="BE253" i="2" s="1"/>
  <c r="AJ99" i="2"/>
  <c r="BG400" i="2"/>
  <c r="BE400" i="2"/>
  <c r="BG338" i="2"/>
  <c r="BE338" i="2" s="1"/>
  <c r="BG364" i="2"/>
  <c r="BE364" i="2" s="1"/>
  <c r="BG295" i="2"/>
  <c r="BE295" i="2"/>
  <c r="BG81" i="2"/>
  <c r="BE81" i="2" s="1"/>
  <c r="BG223" i="2"/>
  <c r="BE223" i="2" s="1"/>
  <c r="AN91" i="2"/>
  <c r="AN61" i="2"/>
  <c r="BG49" i="2"/>
  <c r="BE49" i="2" s="1"/>
  <c r="BG232" i="2"/>
  <c r="BE232" i="2" s="1"/>
  <c r="BG302" i="2"/>
  <c r="BE302" i="2"/>
  <c r="BG82" i="2"/>
  <c r="BE82" i="2" s="1"/>
  <c r="AN46" i="2"/>
  <c r="AJ46" i="2" s="1"/>
  <c r="BG27" i="2"/>
  <c r="BE27" i="2" s="1"/>
  <c r="BG310" i="2"/>
  <c r="BE310" i="2" s="1"/>
  <c r="AN31" i="2"/>
  <c r="AJ31" i="2" s="1"/>
  <c r="AN94" i="2"/>
  <c r="BG398" i="2"/>
  <c r="BE398" i="2" s="1"/>
  <c r="BG282" i="2"/>
  <c r="BE282" i="2" s="1"/>
  <c r="AN64" i="2"/>
  <c r="AG64" i="2" s="1"/>
  <c r="AH64" i="2" s="1"/>
  <c r="AN118" i="2"/>
  <c r="AG118" i="2" s="1"/>
  <c r="AH118" i="2" s="1"/>
  <c r="BG227" i="2"/>
  <c r="BE227" i="2" s="1"/>
  <c r="BG16" i="2"/>
  <c r="BE16" i="2" s="1"/>
  <c r="BG350" i="2"/>
  <c r="BE350" i="2" s="1"/>
  <c r="BG106" i="2"/>
  <c r="BE106" i="2" s="1"/>
  <c r="BG247" i="2"/>
  <c r="BE247" i="2" s="1"/>
  <c r="BG217" i="2"/>
  <c r="BE217" i="2" s="1"/>
  <c r="BG219" i="2"/>
  <c r="BE219" i="2" s="1"/>
  <c r="BG356" i="2"/>
  <c r="BE356" i="2" s="1"/>
  <c r="BG38" i="2"/>
  <c r="BE38" i="2"/>
  <c r="BG31" i="2"/>
  <c r="BE31" i="2" s="1"/>
  <c r="BG218" i="2"/>
  <c r="BE218" i="2" s="1"/>
  <c r="BG211" i="2"/>
  <c r="BE211" i="2" s="1"/>
  <c r="BG266" i="2"/>
  <c r="BE266" i="2" s="1"/>
  <c r="BG309" i="2"/>
  <c r="BE309" i="2" s="1"/>
  <c r="AN82" i="2"/>
  <c r="AI82" i="2" s="1"/>
  <c r="BG401" i="2"/>
  <c r="BE401" i="2" s="1"/>
  <c r="AG73" i="2"/>
  <c r="AH73" i="2" s="1"/>
  <c r="AI73" i="2"/>
  <c r="AJ73" i="2"/>
  <c r="AM73" i="2"/>
  <c r="AI75" i="2"/>
  <c r="AJ75" i="2"/>
  <c r="AM75" i="2"/>
  <c r="AG75" i="2"/>
  <c r="AH75" i="2" s="1"/>
  <c r="AI105" i="2"/>
  <c r="AJ105" i="2"/>
  <c r="AM105" i="2"/>
  <c r="AG105" i="2"/>
  <c r="AH105" i="2" s="1"/>
  <c r="AG98" i="2"/>
  <c r="AH98" i="2" s="1"/>
  <c r="AI35" i="2"/>
  <c r="AJ35" i="2"/>
  <c r="AM35" i="2"/>
  <c r="AG35" i="2"/>
  <c r="AI49" i="2"/>
  <c r="AJ69" i="2"/>
  <c r="AM69" i="2"/>
  <c r="AM71" i="2"/>
  <c r="AJ30" i="2"/>
  <c r="AG30" i="2"/>
  <c r="AM30" i="2"/>
  <c r="AI117" i="2"/>
  <c r="AG23" i="2"/>
  <c r="AM23" i="2"/>
  <c r="AI23" i="2"/>
  <c r="AJ23" i="2"/>
  <c r="AI95" i="2"/>
  <c r="AI56" i="2"/>
  <c r="AJ56" i="2"/>
  <c r="AM56" i="2"/>
  <c r="AG56" i="2"/>
  <c r="AH56" i="2" s="1"/>
  <c r="AG74" i="2"/>
  <c r="AH74" i="2" s="1"/>
  <c r="AG97" i="2"/>
  <c r="AH97" i="2" s="1"/>
  <c r="AG65" i="2"/>
  <c r="AH65" i="2" s="1"/>
  <c r="AI65" i="2"/>
  <c r="AJ65" i="2"/>
  <c r="AM24" i="2"/>
  <c r="AG43" i="2"/>
  <c r="AH43" i="2" s="1"/>
  <c r="AI43" i="2"/>
  <c r="AJ43" i="2"/>
  <c r="AM43" i="2"/>
  <c r="AN72" i="2"/>
  <c r="AG72" i="2" s="1"/>
  <c r="AH72" i="2" s="1"/>
  <c r="BG339" i="2"/>
  <c r="BE339" i="2" s="1"/>
  <c r="AN28" i="2"/>
  <c r="AM28" i="2" s="1"/>
  <c r="BG237" i="2"/>
  <c r="BE237" i="2" s="1"/>
  <c r="BG2" i="2"/>
  <c r="BE2" i="2" s="1"/>
  <c r="BG33" i="2"/>
  <c r="BE33" i="2" s="1"/>
  <c r="BG269" i="2"/>
  <c r="BE269" i="2" s="1"/>
  <c r="BG279" i="2"/>
  <c r="BE279" i="2" s="1"/>
  <c r="BG67" i="2"/>
  <c r="BE67" i="2" s="1"/>
  <c r="BG312" i="2"/>
  <c r="BE312" i="2" s="1"/>
  <c r="BG301" i="2"/>
  <c r="BE301" i="2" s="1"/>
  <c r="AN52" i="2"/>
  <c r="BG384" i="2"/>
  <c r="BE384" i="2" s="1"/>
  <c r="BG345" i="2"/>
  <c r="BE345" i="2" s="1"/>
  <c r="AN36" i="2"/>
  <c r="AJ36" i="2" s="1"/>
  <c r="BG98" i="2"/>
  <c r="BE98" i="2" s="1"/>
  <c r="BG374" i="2"/>
  <c r="BE374" i="2" s="1"/>
  <c r="BG89" i="2"/>
  <c r="BE89" i="2" s="1"/>
  <c r="BG30" i="2"/>
  <c r="BE30" i="2" s="1"/>
  <c r="BG370" i="2"/>
  <c r="BE370" i="2" s="1"/>
  <c r="BG28" i="2"/>
  <c r="BE28" i="2" s="1"/>
  <c r="BG332" i="2"/>
  <c r="BE332" i="2" s="1"/>
  <c r="BG336" i="2"/>
  <c r="BE336" i="2" s="1"/>
  <c r="AN42" i="2"/>
  <c r="AI42" i="2" s="1"/>
  <c r="BG56" i="2"/>
  <c r="BE56" i="2" s="1"/>
  <c r="BG274" i="2"/>
  <c r="BE274" i="2" s="1"/>
  <c r="BG52" i="2"/>
  <c r="BE52" i="2" s="1"/>
  <c r="BG90" i="2"/>
  <c r="BE90" i="2" s="1"/>
  <c r="BG381" i="2"/>
  <c r="BE381" i="2" s="1"/>
  <c r="BG55" i="2"/>
  <c r="BE55" i="2" s="1"/>
  <c r="BG84" i="2"/>
  <c r="BE84" i="2" s="1"/>
  <c r="AN112" i="2"/>
  <c r="AI112" i="2" s="1"/>
  <c r="BG228" i="2"/>
  <c r="BE228" i="2" s="1"/>
  <c r="BG408" i="2"/>
  <c r="BE408" i="2"/>
  <c r="BG77" i="2"/>
  <c r="BE77" i="2" s="1"/>
  <c r="BG354" i="2"/>
  <c r="BE354" i="2" s="1"/>
  <c r="AN115" i="2"/>
  <c r="AM115" i="2" s="1"/>
  <c r="BG73" i="2"/>
  <c r="BE73" i="2" s="1"/>
  <c r="BG386" i="2"/>
  <c r="BE386" i="2" s="1"/>
  <c r="AN85" i="2"/>
  <c r="AM85" i="2" s="1"/>
  <c r="AN70" i="2"/>
  <c r="AJ70" i="2" s="1"/>
  <c r="BG78" i="2"/>
  <c r="BE78" i="2" s="1"/>
  <c r="BG79" i="2"/>
  <c r="BE79" i="2"/>
  <c r="BG396" i="2"/>
  <c r="BE396" i="2" s="1"/>
  <c r="BG71" i="2"/>
  <c r="BE71" i="2" s="1"/>
  <c r="BG371" i="2"/>
  <c r="BE371" i="2" s="1"/>
  <c r="BG348" i="2"/>
  <c r="BE348" i="2" s="1"/>
  <c r="BG389" i="2"/>
  <c r="BE389" i="2" s="1"/>
  <c r="BG75" i="2"/>
  <c r="BE75" i="2" s="1"/>
  <c r="BG109" i="2"/>
  <c r="BE109" i="2"/>
  <c r="BG358" i="2"/>
  <c r="BE358" i="2" s="1"/>
  <c r="BG249" i="2"/>
  <c r="BE249" i="2" s="1"/>
  <c r="BG11" i="2"/>
  <c r="BE11" i="2" s="1"/>
  <c r="BG380" i="2"/>
  <c r="BE380" i="2" s="1"/>
  <c r="AJ82" i="2"/>
  <c r="AG31" i="2"/>
  <c r="AJ104" i="2"/>
  <c r="AM104" i="2"/>
  <c r="AI38" i="2"/>
  <c r="AJ38" i="2"/>
  <c r="AM38" i="2"/>
  <c r="AI37" i="2"/>
  <c r="AJ37" i="2"/>
  <c r="AM37" i="2"/>
  <c r="AG37" i="2"/>
  <c r="AH37" i="2" s="1"/>
  <c r="AI28" i="2"/>
  <c r="AG28" i="2"/>
  <c r="AJ28" i="2"/>
  <c r="AG83" i="2"/>
  <c r="AH83" i="2" s="1"/>
  <c r="AI83" i="2"/>
  <c r="AJ83" i="2"/>
  <c r="AM83" i="2"/>
  <c r="AG90" i="2"/>
  <c r="AH90" i="2" s="1"/>
  <c r="AI111" i="2"/>
  <c r="AJ111" i="2"/>
  <c r="AM111" i="2"/>
  <c r="AG111" i="2"/>
  <c r="AH111" i="2" s="1"/>
  <c r="AJ118" i="2"/>
  <c r="AJ94" i="2"/>
  <c r="AM94" i="2"/>
  <c r="AG94" i="2"/>
  <c r="AH94" i="2" s="1"/>
  <c r="AI94" i="2"/>
  <c r="AI57" i="2"/>
  <c r="AJ76" i="2"/>
  <c r="AM76" i="2"/>
  <c r="AI40" i="2"/>
  <c r="AM40" i="2"/>
  <c r="AG48" i="2"/>
  <c r="AH48" i="2" s="1"/>
  <c r="AI48" i="2"/>
  <c r="AJ48" i="2"/>
  <c r="AM48" i="2"/>
  <c r="AJ92" i="2"/>
  <c r="AG92" i="2"/>
  <c r="AH92" i="2" s="1"/>
  <c r="AM92" i="2"/>
  <c r="AI70" i="2"/>
  <c r="AG36" i="2"/>
  <c r="AI36" i="2"/>
  <c r="AM121" i="2"/>
  <c r="AG121" i="2"/>
  <c r="AH121" i="2" s="1"/>
  <c r="AJ42" i="2"/>
  <c r="AM42" i="2"/>
  <c r="AI61" i="2"/>
  <c r="AJ61" i="2"/>
  <c r="AM61" i="2"/>
  <c r="AG61" i="2"/>
  <c r="AH61" i="2" s="1"/>
  <c r="AI67" i="2"/>
  <c r="AJ67" i="2"/>
  <c r="AM67" i="2"/>
  <c r="AG67" i="2"/>
  <c r="AH67" i="2" s="1"/>
  <c r="AI50" i="2"/>
  <c r="AG50" i="2"/>
  <c r="AH50" i="2" s="1"/>
  <c r="AJ112" i="2"/>
  <c r="AM112" i="2"/>
  <c r="AM64" i="2"/>
  <c r="AG46" i="2"/>
  <c r="AH46" i="2" s="1"/>
  <c r="AI91" i="2"/>
  <c r="AJ91" i="2"/>
  <c r="AG91" i="2"/>
  <c r="AH91" i="2" s="1"/>
  <c r="AM91" i="2"/>
  <c r="AM78" i="2"/>
  <c r="AG80" i="2"/>
  <c r="AH80" i="2" s="1"/>
  <c r="AI47" i="2"/>
  <c r="AJ47" i="2"/>
  <c r="AM47" i="2"/>
  <c r="AG47" i="2"/>
  <c r="AH47" i="2" s="1"/>
  <c r="AG60" i="2"/>
  <c r="AH60" i="2" s="1"/>
  <c r="AI60" i="2"/>
  <c r="AJ60" i="2"/>
  <c r="AM60" i="2"/>
  <c r="AI101" i="2"/>
  <c r="AJ101" i="2"/>
  <c r="AM101" i="2"/>
  <c r="AG101" i="2"/>
  <c r="AH101" i="2" s="1"/>
  <c r="AI33" i="2"/>
  <c r="AJ33" i="2"/>
  <c r="AG33" i="2"/>
  <c r="AM33" i="2"/>
  <c r="C12" i="2"/>
  <c r="C11" i="2"/>
  <c r="C12" i="4"/>
  <c r="C11" i="4"/>
  <c r="AI46" i="2" l="1"/>
  <c r="AG82" i="2"/>
  <c r="AH82" i="2" s="1"/>
  <c r="AJ29" i="2"/>
  <c r="AI24" i="2"/>
  <c r="AM97" i="2"/>
  <c r="AG69" i="2"/>
  <c r="AH69" i="2" s="1"/>
  <c r="AM44" i="2"/>
  <c r="AI29" i="2"/>
  <c r="AJ27" i="2"/>
  <c r="AI51" i="2"/>
  <c r="AI21" i="2"/>
  <c r="AG21" i="2"/>
  <c r="AJ22" i="2"/>
  <c r="AM29" i="2"/>
  <c r="AG51" i="2"/>
  <c r="AH51" i="2" s="1"/>
  <c r="AI116" i="2"/>
  <c r="AG109" i="2"/>
  <c r="AH109" i="2" s="1"/>
  <c r="AJ119" i="2"/>
  <c r="AJ54" i="2"/>
  <c r="AG53" i="2"/>
  <c r="AH53" i="2" s="1"/>
  <c r="BG17" i="2"/>
  <c r="BE17" i="2" s="1"/>
  <c r="AI44" i="2"/>
  <c r="AG44" i="2"/>
  <c r="AH44" i="2" s="1"/>
  <c r="AI64" i="2"/>
  <c r="AJ50" i="2"/>
  <c r="AI90" i="2"/>
  <c r="AG24" i="2"/>
  <c r="AJ97" i="2"/>
  <c r="AG95" i="2"/>
  <c r="AH95" i="2" s="1"/>
  <c r="AG71" i="2"/>
  <c r="AH71" i="2" s="1"/>
  <c r="AG49" i="2"/>
  <c r="AH49" i="2" s="1"/>
  <c r="AM98" i="2"/>
  <c r="AI113" i="2"/>
  <c r="AJ80" i="2"/>
  <c r="AM46" i="2"/>
  <c r="AG112" i="2"/>
  <c r="AH112" i="2" s="1"/>
  <c r="AG42" i="2"/>
  <c r="AH42" i="2" s="1"/>
  <c r="AI85" i="2"/>
  <c r="AI76" i="2"/>
  <c r="AM118" i="2"/>
  <c r="AM90" i="2"/>
  <c r="AG34" i="2"/>
  <c r="AM31" i="2"/>
  <c r="AM95" i="2"/>
  <c r="AM117" i="2"/>
  <c r="AJ71" i="2"/>
  <c r="AM49" i="2"/>
  <c r="AJ98" i="2"/>
  <c r="AM108" i="2"/>
  <c r="AM84" i="2"/>
  <c r="AM116" i="2"/>
  <c r="AM109" i="2"/>
  <c r="AI119" i="2"/>
  <c r="AI106" i="2"/>
  <c r="AI54" i="2"/>
  <c r="AM53" i="2"/>
  <c r="AJ64" i="2"/>
  <c r="AG81" i="2"/>
  <c r="AH81" i="2" s="1"/>
  <c r="AM21" i="2"/>
  <c r="AM80" i="2"/>
  <c r="AI118" i="2"/>
  <c r="AM34" i="2"/>
  <c r="AG117" i="2"/>
  <c r="AH117" i="2" s="1"/>
  <c r="AG70" i="2"/>
  <c r="AH70" i="2" s="1"/>
  <c r="AM82" i="2"/>
  <c r="AM103" i="2"/>
  <c r="AI109" i="2"/>
  <c r="Z118" i="1"/>
  <c r="AE118" i="1" s="1"/>
  <c r="L54" i="1"/>
  <c r="AF50" i="1"/>
  <c r="G58" i="1"/>
  <c r="G134" i="1"/>
  <c r="AU134" i="1"/>
  <c r="Z134" i="1"/>
  <c r="G58" i="3"/>
  <c r="Z58" i="3"/>
  <c r="G106" i="3"/>
  <c r="Z106" i="3"/>
  <c r="Z54" i="3"/>
  <c r="G54" i="3"/>
  <c r="G114" i="3"/>
  <c r="Z114" i="3"/>
  <c r="Z116" i="3"/>
  <c r="G53" i="3"/>
  <c r="AU127" i="3"/>
  <c r="AU124" i="3"/>
  <c r="G124" i="3"/>
  <c r="Z124" i="3"/>
  <c r="Z105" i="7"/>
  <c r="AE105" i="7" s="1"/>
  <c r="G105" i="7"/>
  <c r="Z67" i="7"/>
  <c r="AE67" i="7" s="1"/>
  <c r="G67" i="7"/>
  <c r="Z86" i="7"/>
  <c r="AE86" i="7" s="1"/>
  <c r="G86" i="7"/>
  <c r="Z83" i="7"/>
  <c r="AE83" i="7" s="1"/>
  <c r="G83" i="7"/>
  <c r="Z69" i="7"/>
  <c r="AE69" i="7" s="1"/>
  <c r="G69" i="7"/>
  <c r="G71" i="7"/>
  <c r="G100" i="7"/>
  <c r="G134" i="7"/>
  <c r="AU134" i="7"/>
  <c r="Z134" i="7"/>
  <c r="AG78" i="2"/>
  <c r="AH78" i="2" s="1"/>
  <c r="AG85" i="2"/>
  <c r="AH85" i="2" s="1"/>
  <c r="AJ78" i="2"/>
  <c r="AG32" i="2"/>
  <c r="AJ85" i="2"/>
  <c r="AJ45" i="2"/>
  <c r="AJ74" i="2"/>
  <c r="AI108" i="2"/>
  <c r="AM99" i="2"/>
  <c r="AG110" i="2"/>
  <c r="AH110" i="2" s="1"/>
  <c r="AJ77" i="2"/>
  <c r="AM87" i="2"/>
  <c r="AJ108" i="2"/>
  <c r="AI99" i="2"/>
  <c r="AM77" i="2"/>
  <c r="AJ87" i="2"/>
  <c r="AI77" i="2"/>
  <c r="AI87" i="2"/>
  <c r="AI32" i="2"/>
  <c r="AM32" i="2"/>
  <c r="AI74" i="2"/>
  <c r="G140" i="1"/>
  <c r="AU140" i="1"/>
  <c r="Z140" i="1"/>
  <c r="AU139" i="1"/>
  <c r="Z139" i="1"/>
  <c r="G139" i="1"/>
  <c r="G137" i="1"/>
  <c r="AU137" i="1"/>
  <c r="Z137" i="1"/>
  <c r="Z128" i="3"/>
  <c r="AU128" i="3"/>
  <c r="G128" i="3"/>
  <c r="AU126" i="3"/>
  <c r="G126" i="3"/>
  <c r="Z126" i="3"/>
  <c r="G127" i="3"/>
  <c r="AT127" i="3"/>
  <c r="AS127" i="3" s="1"/>
  <c r="AR127" i="3" s="1"/>
  <c r="AQ127" i="3" s="1"/>
  <c r="AP127" i="3" s="1"/>
  <c r="AO127" i="3" s="1"/>
  <c r="AN127" i="3" s="1"/>
  <c r="AM127" i="3" s="1"/>
  <c r="AL127" i="3" s="1"/>
  <c r="AJ96" i="2"/>
  <c r="AM36" i="2"/>
  <c r="AI31" i="2"/>
  <c r="AG45" i="2"/>
  <c r="AH45" i="2" s="1"/>
  <c r="AM113" i="2"/>
  <c r="AI120" i="2"/>
  <c r="AG96" i="2"/>
  <c r="AH96" i="2" s="1"/>
  <c r="AI96" i="2"/>
  <c r="AM70" i="2"/>
  <c r="AM22" i="2"/>
  <c r="AG104" i="2"/>
  <c r="AH104" i="2" s="1"/>
  <c r="AM45" i="2"/>
  <c r="AG103" i="2"/>
  <c r="AH103" i="2" s="1"/>
  <c r="AJ113" i="2"/>
  <c r="AJ106" i="2"/>
  <c r="AJ103" i="2"/>
  <c r="AM107" i="2"/>
  <c r="AG106" i="2"/>
  <c r="AH106" i="2" s="1"/>
  <c r="AI110" i="2"/>
  <c r="AM86" i="2"/>
  <c r="AI22" i="2"/>
  <c r="AI115" i="2"/>
  <c r="AJ34" i="2"/>
  <c r="AM68" i="2"/>
  <c r="AJ107" i="2"/>
  <c r="AI26" i="2"/>
  <c r="AM89" i="2"/>
  <c r="AM110" i="2"/>
  <c r="AJ115" i="2"/>
  <c r="AJ68" i="2"/>
  <c r="AG26" i="2"/>
  <c r="AJ89" i="2"/>
  <c r="AJ86" i="2"/>
  <c r="AI68" i="2"/>
  <c r="AM26" i="2"/>
  <c r="AI89" i="2"/>
  <c r="AI86" i="2"/>
  <c r="AG115" i="2"/>
  <c r="AH115" i="2" s="1"/>
  <c r="AJ121" i="2"/>
  <c r="Z131" i="7"/>
  <c r="AE131" i="7" s="1"/>
  <c r="G131" i="7"/>
  <c r="AF73" i="7"/>
  <c r="Z127" i="7"/>
  <c r="AE127" i="7" s="1"/>
  <c r="G127" i="7"/>
  <c r="Z135" i="7"/>
  <c r="AE135" i="7" s="1"/>
  <c r="G135" i="7"/>
  <c r="K135" i="7" s="1"/>
  <c r="K71" i="7"/>
  <c r="AF71" i="7"/>
  <c r="Z99" i="7"/>
  <c r="AE99" i="7" s="1"/>
  <c r="G99" i="7"/>
  <c r="Z95" i="7"/>
  <c r="AE95" i="7" s="1"/>
  <c r="G95" i="7"/>
  <c r="Z26" i="7"/>
  <c r="AE26" i="7" s="1"/>
  <c r="U26" i="7"/>
  <c r="Z78" i="7"/>
  <c r="AE78" i="7" s="1"/>
  <c r="G78" i="7"/>
  <c r="Z32" i="7"/>
  <c r="AE32" i="7" s="1"/>
  <c r="U32" i="7"/>
  <c r="Z115" i="7"/>
  <c r="AE115" i="7" s="1"/>
  <c r="G115" i="7"/>
  <c r="Z126" i="7"/>
  <c r="G126" i="7"/>
  <c r="J126" i="7" s="1"/>
  <c r="G84" i="7"/>
  <c r="Z84" i="7"/>
  <c r="Z63" i="7"/>
  <c r="AE63" i="7" s="1"/>
  <c r="G63" i="7"/>
  <c r="Z117" i="7"/>
  <c r="AE117" i="7" s="1"/>
  <c r="G117" i="7"/>
  <c r="AB16" i="7"/>
  <c r="E53" i="7"/>
  <c r="F53" i="7" s="1"/>
  <c r="Z53" i="7" s="1"/>
  <c r="E47" i="7"/>
  <c r="F47" i="7" s="1"/>
  <c r="Z47" i="7" s="1"/>
  <c r="E36" i="7"/>
  <c r="F36" i="7" s="1"/>
  <c r="Z36" i="7" s="1"/>
  <c r="E30" i="7"/>
  <c r="F30" i="7" s="1"/>
  <c r="U30" i="7" s="1"/>
  <c r="E137" i="7"/>
  <c r="F137" i="7" s="1"/>
  <c r="G137" i="7" s="1"/>
  <c r="E122" i="7"/>
  <c r="F122" i="7" s="1"/>
  <c r="G122" i="7" s="1"/>
  <c r="E82" i="7"/>
  <c r="F82" i="7" s="1"/>
  <c r="F17" i="7"/>
  <c r="E58" i="7"/>
  <c r="F58" i="7" s="1"/>
  <c r="Z58" i="7" s="1"/>
  <c r="E52" i="7"/>
  <c r="F52" i="7" s="1"/>
  <c r="G52" i="7" s="1"/>
  <c r="E41" i="7"/>
  <c r="F41" i="7" s="1"/>
  <c r="G41" i="7" s="1"/>
  <c r="E35" i="7"/>
  <c r="F35" i="7" s="1"/>
  <c r="U35" i="7" s="1"/>
  <c r="E29" i="7"/>
  <c r="F29" i="7" s="1"/>
  <c r="Z29" i="7" s="1"/>
  <c r="E25" i="7"/>
  <c r="F25" i="7" s="1"/>
  <c r="E57" i="7"/>
  <c r="F57" i="7" s="1"/>
  <c r="E46" i="7"/>
  <c r="F46" i="7" s="1"/>
  <c r="Z46" i="7" s="1"/>
  <c r="E40" i="7"/>
  <c r="F40" i="7" s="1"/>
  <c r="U40" i="7" s="1"/>
  <c r="E34" i="7"/>
  <c r="F34" i="7" s="1"/>
  <c r="U34" i="7" s="1"/>
  <c r="E24" i="7"/>
  <c r="F24" i="7" s="1"/>
  <c r="U24" i="7" s="1"/>
  <c r="E114" i="7"/>
  <c r="F114" i="7" s="1"/>
  <c r="E74" i="7"/>
  <c r="F74" i="7" s="1"/>
  <c r="E66" i="7"/>
  <c r="F66" i="7" s="1"/>
  <c r="Z66" i="7" s="1"/>
  <c r="E50" i="7"/>
  <c r="F50" i="7" s="1"/>
  <c r="E33" i="7"/>
  <c r="F33" i="7" s="1"/>
  <c r="U33" i="7" s="1"/>
  <c r="E22" i="7"/>
  <c r="F22" i="7" s="1"/>
  <c r="Z22" i="7" s="1"/>
  <c r="AD2" i="7"/>
  <c r="AB18" i="7" s="1"/>
  <c r="E106" i="7"/>
  <c r="F106" i="7" s="1"/>
  <c r="E136" i="7"/>
  <c r="F136" i="7" s="1"/>
  <c r="G136" i="7" s="1"/>
  <c r="K136" i="7" s="1"/>
  <c r="E98" i="7"/>
  <c r="F98" i="7" s="1"/>
  <c r="Z98" i="7" s="1"/>
  <c r="AB14" i="7"/>
  <c r="E54" i="7"/>
  <c r="F54" i="7" s="1"/>
  <c r="E43" i="7"/>
  <c r="F43" i="7" s="1"/>
  <c r="Z43" i="7" s="1"/>
  <c r="E37" i="7"/>
  <c r="F37" i="7" s="1"/>
  <c r="Z37" i="7" s="1"/>
  <c r="E90" i="7"/>
  <c r="F90" i="7" s="1"/>
  <c r="Z90" i="7" s="1"/>
  <c r="AE90" i="7" s="1"/>
  <c r="Z89" i="7"/>
  <c r="G89" i="7"/>
  <c r="G60" i="7"/>
  <c r="Z60" i="7"/>
  <c r="K65" i="7"/>
  <c r="Z103" i="7"/>
  <c r="G103" i="7"/>
  <c r="Z59" i="7"/>
  <c r="G59" i="7"/>
  <c r="Z42" i="7"/>
  <c r="G42" i="7"/>
  <c r="Z31" i="7"/>
  <c r="U31" i="7"/>
  <c r="Z88" i="7"/>
  <c r="G88" i="7"/>
  <c r="G97" i="7"/>
  <c r="Z97" i="7"/>
  <c r="Z21" i="7"/>
  <c r="U21" i="7"/>
  <c r="Z128" i="7"/>
  <c r="G128" i="7"/>
  <c r="K107" i="7"/>
  <c r="Z54" i="7"/>
  <c r="G54" i="7"/>
  <c r="Z48" i="7"/>
  <c r="G48" i="7"/>
  <c r="G37" i="7"/>
  <c r="G125" i="7"/>
  <c r="Z125" i="7"/>
  <c r="AE125" i="7" s="1"/>
  <c r="G129" i="7"/>
  <c r="Z129" i="7"/>
  <c r="Z93" i="7"/>
  <c r="G93" i="7"/>
  <c r="G96" i="7"/>
  <c r="Z96" i="7"/>
  <c r="K85" i="7"/>
  <c r="AF85" i="7"/>
  <c r="Z65" i="7"/>
  <c r="G68" i="7"/>
  <c r="Z68" i="7"/>
  <c r="Z101" i="7"/>
  <c r="Z130" i="7"/>
  <c r="G130" i="7"/>
  <c r="Z104" i="7"/>
  <c r="G104" i="7"/>
  <c r="J91" i="7"/>
  <c r="G94" i="7"/>
  <c r="G108" i="7"/>
  <c r="Z108" i="7"/>
  <c r="G111" i="7"/>
  <c r="Z111" i="7"/>
  <c r="G61" i="7"/>
  <c r="Z137" i="7"/>
  <c r="Q18" i="7"/>
  <c r="Z64" i="7"/>
  <c r="G64" i="7"/>
  <c r="K117" i="7"/>
  <c r="J102" i="7"/>
  <c r="K113" i="7"/>
  <c r="G116" i="7"/>
  <c r="Z116" i="7"/>
  <c r="Z79" i="7"/>
  <c r="G79" i="7"/>
  <c r="Z119" i="7"/>
  <c r="G119" i="7"/>
  <c r="G109" i="7"/>
  <c r="Z109" i="7"/>
  <c r="Z57" i="7"/>
  <c r="G57" i="7"/>
  <c r="Z51" i="7"/>
  <c r="G51" i="7"/>
  <c r="Z40" i="7"/>
  <c r="Z34" i="7"/>
  <c r="Z28" i="7"/>
  <c r="U28" i="7"/>
  <c r="Z24" i="7"/>
  <c r="G72" i="7"/>
  <c r="Z72" i="7"/>
  <c r="Z112" i="7"/>
  <c r="G112" i="7"/>
  <c r="K69" i="7"/>
  <c r="AF69" i="7"/>
  <c r="Z70" i="7"/>
  <c r="G70" i="7"/>
  <c r="G124" i="7"/>
  <c r="Z124" i="7"/>
  <c r="Z56" i="7"/>
  <c r="G56" i="7"/>
  <c r="Z45" i="7"/>
  <c r="G45" i="7"/>
  <c r="Z39" i="7"/>
  <c r="U39" i="7"/>
  <c r="U23" i="7"/>
  <c r="K75" i="7"/>
  <c r="Z110" i="7"/>
  <c r="G110" i="7"/>
  <c r="G81" i="7"/>
  <c r="Z81" i="7"/>
  <c r="G132" i="7"/>
  <c r="Z132" i="7"/>
  <c r="G87" i="7"/>
  <c r="Z77" i="7"/>
  <c r="G77" i="7"/>
  <c r="Z55" i="7"/>
  <c r="AE55" i="7" s="1"/>
  <c r="G55" i="7"/>
  <c r="Z50" i="7"/>
  <c r="G50" i="7"/>
  <c r="G44" i="7"/>
  <c r="Z44" i="7"/>
  <c r="K38" i="7"/>
  <c r="U22" i="7"/>
  <c r="Z80" i="7"/>
  <c r="G80" i="7"/>
  <c r="Z120" i="7"/>
  <c r="G120" i="7"/>
  <c r="J101" i="7"/>
  <c r="G118" i="7"/>
  <c r="Z118" i="7"/>
  <c r="G121" i="7"/>
  <c r="G92" i="7"/>
  <c r="Z92" i="7"/>
  <c r="Z49" i="7"/>
  <c r="G49" i="7"/>
  <c r="Z38" i="7"/>
  <c r="Z75" i="7"/>
  <c r="Z91" i="7"/>
  <c r="Z107" i="7"/>
  <c r="Z123" i="7"/>
  <c r="Z102" i="7"/>
  <c r="Z113" i="7"/>
  <c r="G133" i="7"/>
  <c r="Z133" i="7"/>
  <c r="G88" i="3"/>
  <c r="Z88" i="3"/>
  <c r="Z24" i="3"/>
  <c r="G24" i="3"/>
  <c r="G80" i="3"/>
  <c r="Z80" i="3"/>
  <c r="G46" i="3"/>
  <c r="AC46" i="3" s="1"/>
  <c r="Z46" i="3"/>
  <c r="Z99" i="3"/>
  <c r="G99" i="3"/>
  <c r="J99" i="3" s="1"/>
  <c r="G98" i="3"/>
  <c r="Z98" i="3"/>
  <c r="Z56" i="3"/>
  <c r="G56" i="3"/>
  <c r="G104" i="3"/>
  <c r="K104" i="3" s="1"/>
  <c r="Z104" i="3"/>
  <c r="G32" i="3"/>
  <c r="AY7" i="3"/>
  <c r="AY14" i="3"/>
  <c r="AY18" i="3"/>
  <c r="AY22" i="3"/>
  <c r="AY30" i="3"/>
  <c r="AY32" i="3"/>
  <c r="AY42" i="3"/>
  <c r="AY50" i="3"/>
  <c r="AY3" i="3"/>
  <c r="AY8" i="3"/>
  <c r="AY15" i="3"/>
  <c r="AY19" i="3"/>
  <c r="AY25" i="3"/>
  <c r="AY35" i="3"/>
  <c r="AY45" i="3"/>
  <c r="AY55" i="3"/>
  <c r="AY57" i="3"/>
  <c r="AY59" i="3"/>
  <c r="AY20" i="3"/>
  <c r="AY28" i="3"/>
  <c r="AY38" i="3"/>
  <c r="AY40" i="3"/>
  <c r="AY48" i="3"/>
  <c r="AY11" i="3"/>
  <c r="AY23" i="3"/>
  <c r="AY31" i="3"/>
  <c r="AY33" i="3"/>
  <c r="AY43" i="3"/>
  <c r="AY51" i="3"/>
  <c r="AY53" i="3"/>
  <c r="AY9" i="3"/>
  <c r="AY12" i="3"/>
  <c r="AY16" i="3"/>
  <c r="AY26" i="3"/>
  <c r="AY36" i="3"/>
  <c r="AY46" i="3"/>
  <c r="AY58" i="3"/>
  <c r="AY60" i="3"/>
  <c r="AY4" i="3"/>
  <c r="AY10" i="3"/>
  <c r="AY21" i="3"/>
  <c r="AY29" i="3"/>
  <c r="AY39" i="3"/>
  <c r="AY41" i="3"/>
  <c r="AY49" i="3"/>
  <c r="Z59" i="3"/>
  <c r="G59" i="3"/>
  <c r="Z115" i="3"/>
  <c r="G115" i="3"/>
  <c r="AC115" i="3" s="1"/>
  <c r="Z83" i="3"/>
  <c r="G83" i="3"/>
  <c r="K26" i="3"/>
  <c r="AC26" i="3"/>
  <c r="AC42" i="3"/>
  <c r="K42" i="3"/>
  <c r="AB18" i="3"/>
  <c r="AB16" i="3"/>
  <c r="G35" i="3"/>
  <c r="Z35" i="3"/>
  <c r="G120" i="3"/>
  <c r="K120" i="3" s="1"/>
  <c r="Z120" i="3"/>
  <c r="G40" i="3"/>
  <c r="Z25" i="3"/>
  <c r="G107" i="3"/>
  <c r="G91" i="3"/>
  <c r="AB2" i="3"/>
  <c r="AB15" i="3" s="1"/>
  <c r="E125" i="3"/>
  <c r="F125" i="3" s="1"/>
  <c r="G125" i="3" s="1"/>
  <c r="G71" i="3"/>
  <c r="Z71" i="3"/>
  <c r="G63" i="3"/>
  <c r="Z63" i="3"/>
  <c r="K52" i="3"/>
  <c r="AC52" i="3"/>
  <c r="G38" i="3"/>
  <c r="Z38" i="3"/>
  <c r="Z27" i="3"/>
  <c r="G27" i="3"/>
  <c r="AC120" i="3"/>
  <c r="Z110" i="3"/>
  <c r="G110" i="3"/>
  <c r="G105" i="3"/>
  <c r="Z105" i="3"/>
  <c r="Z94" i="3"/>
  <c r="G94" i="3"/>
  <c r="G89" i="3"/>
  <c r="Z89" i="3"/>
  <c r="L83" i="3"/>
  <c r="AC83" i="3"/>
  <c r="G69" i="3"/>
  <c r="Z69" i="3"/>
  <c r="Z52" i="3"/>
  <c r="G37" i="3"/>
  <c r="Z37" i="3"/>
  <c r="AC88" i="3"/>
  <c r="K88" i="3"/>
  <c r="G77" i="3"/>
  <c r="Z77" i="3"/>
  <c r="G70" i="3"/>
  <c r="Z70" i="3"/>
  <c r="Z123" i="3"/>
  <c r="G61" i="3"/>
  <c r="Z55" i="3"/>
  <c r="G55" i="3"/>
  <c r="G51" i="3"/>
  <c r="Z51" i="3"/>
  <c r="Z41" i="3"/>
  <c r="G41" i="3"/>
  <c r="G36" i="3"/>
  <c r="Z36" i="3"/>
  <c r="G23" i="3"/>
  <c r="Z23" i="3"/>
  <c r="G119" i="3"/>
  <c r="AC114" i="3"/>
  <c r="J114" i="3"/>
  <c r="G109" i="3"/>
  <c r="Z109" i="3"/>
  <c r="AC98" i="3"/>
  <c r="J98" i="3"/>
  <c r="G93" i="3"/>
  <c r="Z93" i="3"/>
  <c r="Z82" i="3"/>
  <c r="G82" i="3"/>
  <c r="G76" i="3"/>
  <c r="Z76" i="3"/>
  <c r="Z68" i="3"/>
  <c r="G68" i="3"/>
  <c r="G62" i="3"/>
  <c r="Z61" i="3"/>
  <c r="Z50" i="3"/>
  <c r="G45" i="3"/>
  <c r="Z45" i="3"/>
  <c r="J35" i="3"/>
  <c r="AC35" i="3"/>
  <c r="AC22" i="3"/>
  <c r="K22" i="3"/>
  <c r="Z118" i="3"/>
  <c r="G118" i="3"/>
  <c r="G108" i="3"/>
  <c r="Z108" i="3"/>
  <c r="G103" i="3"/>
  <c r="G92" i="3"/>
  <c r="Z92" i="3"/>
  <c r="G87" i="3"/>
  <c r="G81" i="3"/>
  <c r="Z81" i="3"/>
  <c r="G75" i="3"/>
  <c r="G67" i="3"/>
  <c r="Z67" i="3"/>
  <c r="G60" i="3"/>
  <c r="Z60" i="3"/>
  <c r="K49" i="3"/>
  <c r="AC49" i="3"/>
  <c r="G44" i="3"/>
  <c r="Z44" i="3"/>
  <c r="G31" i="3"/>
  <c r="Z21" i="3"/>
  <c r="G21" i="3"/>
  <c r="G113" i="3"/>
  <c r="Z113" i="3"/>
  <c r="K107" i="3"/>
  <c r="AC107" i="3"/>
  <c r="Z102" i="3"/>
  <c r="G102" i="3"/>
  <c r="G97" i="3"/>
  <c r="Z97" i="3"/>
  <c r="J91" i="3"/>
  <c r="AC91" i="3"/>
  <c r="Z86" i="3"/>
  <c r="G86" i="3"/>
  <c r="AC80" i="3"/>
  <c r="L80" i="3"/>
  <c r="Z66" i="3"/>
  <c r="G66" i="3"/>
  <c r="Z31" i="3"/>
  <c r="G57" i="3"/>
  <c r="Z57" i="3"/>
  <c r="Z49" i="3"/>
  <c r="Z30" i="3"/>
  <c r="G30" i="3"/>
  <c r="J25" i="3"/>
  <c r="AC25" i="3"/>
  <c r="AC122" i="3"/>
  <c r="L122" i="3"/>
  <c r="G117" i="3"/>
  <c r="Z117" i="3"/>
  <c r="AC112" i="3"/>
  <c r="K112" i="3"/>
  <c r="AC96" i="3"/>
  <c r="K96" i="3"/>
  <c r="Z74" i="3"/>
  <c r="G74" i="3"/>
  <c r="Z48" i="3"/>
  <c r="G48" i="3"/>
  <c r="Z29" i="3"/>
  <c r="G29" i="3"/>
  <c r="AC116" i="3"/>
  <c r="J116" i="3"/>
  <c r="AC106" i="3"/>
  <c r="K106" i="3"/>
  <c r="G101" i="3"/>
  <c r="Z101" i="3"/>
  <c r="AC90" i="3"/>
  <c r="J90" i="3"/>
  <c r="G85" i="3"/>
  <c r="Z85" i="3"/>
  <c r="G79" i="3"/>
  <c r="G73" i="3"/>
  <c r="Z73" i="3"/>
  <c r="Z65" i="3"/>
  <c r="G65" i="3"/>
  <c r="AC50" i="3"/>
  <c r="L50" i="3"/>
  <c r="G47" i="3"/>
  <c r="Z47" i="3"/>
  <c r="G39" i="3"/>
  <c r="Z39" i="3"/>
  <c r="Z33" i="3"/>
  <c r="G33" i="3"/>
  <c r="G28" i="3"/>
  <c r="J24" i="3"/>
  <c r="AC24" i="3"/>
  <c r="G121" i="3"/>
  <c r="Z121" i="3"/>
  <c r="G111" i="3"/>
  <c r="G100" i="3"/>
  <c r="Z100" i="3"/>
  <c r="G95" i="3"/>
  <c r="G84" i="3"/>
  <c r="Z84" i="3"/>
  <c r="Z78" i="3"/>
  <c r="G78" i="3"/>
  <c r="G72" i="3"/>
  <c r="Z72" i="3"/>
  <c r="Z64" i="3"/>
  <c r="G64" i="3"/>
  <c r="L125" i="3"/>
  <c r="AC125" i="3"/>
  <c r="G123" i="3"/>
  <c r="AU24" i="1"/>
  <c r="AU39" i="1"/>
  <c r="G52" i="1"/>
  <c r="Z52" i="1"/>
  <c r="AE52" i="1" s="1"/>
  <c r="AU69" i="1"/>
  <c r="AU70" i="1"/>
  <c r="AT70" i="1" s="1"/>
  <c r="AS70" i="1" s="1"/>
  <c r="AR70" i="1" s="1"/>
  <c r="AQ70" i="1" s="1"/>
  <c r="AP70" i="1" s="1"/>
  <c r="AO70" i="1" s="1"/>
  <c r="AN70" i="1" s="1"/>
  <c r="AM70" i="1" s="1"/>
  <c r="AL70" i="1" s="1"/>
  <c r="AU30" i="1"/>
  <c r="G41" i="1"/>
  <c r="Z41" i="1"/>
  <c r="AE41" i="1" s="1"/>
  <c r="AU108" i="1"/>
  <c r="G108" i="1"/>
  <c r="L108" i="1" s="1"/>
  <c r="AB12" i="1"/>
  <c r="U25" i="1"/>
  <c r="AU25" i="1"/>
  <c r="E138" i="1"/>
  <c r="F138" i="1" s="1"/>
  <c r="G138" i="1" s="1"/>
  <c r="K138" i="1" s="1"/>
  <c r="G92" i="1"/>
  <c r="E136" i="1"/>
  <c r="F136" i="1" s="1"/>
  <c r="Z136" i="1" s="1"/>
  <c r="AB2" i="1"/>
  <c r="AB15" i="1" s="1"/>
  <c r="AU83" i="1" s="1"/>
  <c r="AT83" i="1" s="1"/>
  <c r="AS83" i="1" s="1"/>
  <c r="AR83" i="1" s="1"/>
  <c r="AQ83" i="1" s="1"/>
  <c r="AP83" i="1" s="1"/>
  <c r="AO83" i="1" s="1"/>
  <c r="AN83" i="1" s="1"/>
  <c r="AM83" i="1" s="1"/>
  <c r="AL83" i="1" s="1"/>
  <c r="Z53" i="1"/>
  <c r="G53" i="1"/>
  <c r="AU53" i="1"/>
  <c r="G42" i="1"/>
  <c r="Z42" i="1"/>
  <c r="AU34" i="1"/>
  <c r="U34" i="1"/>
  <c r="Z34" i="1"/>
  <c r="J92" i="1"/>
  <c r="AF92" i="1"/>
  <c r="Z68" i="1"/>
  <c r="AU68" i="1"/>
  <c r="AU35" i="1"/>
  <c r="Z35" i="1"/>
  <c r="U35" i="1"/>
  <c r="Z40" i="1"/>
  <c r="AU40" i="1"/>
  <c r="U40" i="1"/>
  <c r="Z55" i="1"/>
  <c r="G55" i="1"/>
  <c r="AU55" i="1"/>
  <c r="G80" i="1"/>
  <c r="Z80" i="1"/>
  <c r="AU80" i="1"/>
  <c r="G102" i="1"/>
  <c r="Z102" i="1"/>
  <c r="AU102" i="1"/>
  <c r="G86" i="1"/>
  <c r="AU86" i="1"/>
  <c r="Z86" i="1"/>
  <c r="AE86" i="1" s="1"/>
  <c r="Z100" i="1"/>
  <c r="G100" i="1"/>
  <c r="AU100" i="1"/>
  <c r="AU124" i="1"/>
  <c r="G124" i="1"/>
  <c r="Z124" i="1"/>
  <c r="G129" i="1"/>
  <c r="Z129" i="1"/>
  <c r="AU129" i="1"/>
  <c r="L68" i="1"/>
  <c r="AF62" i="1"/>
  <c r="K62" i="1"/>
  <c r="L85" i="1"/>
  <c r="G43" i="1"/>
  <c r="AU43" i="1"/>
  <c r="G48" i="1"/>
  <c r="Z48" i="1"/>
  <c r="AU48" i="1"/>
  <c r="G61" i="1"/>
  <c r="Z61" i="1"/>
  <c r="AU97" i="1"/>
  <c r="G97" i="1"/>
  <c r="Z97" i="1"/>
  <c r="Z127" i="1"/>
  <c r="AU127" i="1"/>
  <c r="Z94" i="1"/>
  <c r="G94" i="1"/>
  <c r="AU94" i="1"/>
  <c r="Z111" i="1"/>
  <c r="G111" i="1"/>
  <c r="AU132" i="1"/>
  <c r="G132" i="1"/>
  <c r="Z132" i="1"/>
  <c r="G63" i="1"/>
  <c r="Z63" i="1"/>
  <c r="AU63" i="1"/>
  <c r="Z98" i="1"/>
  <c r="G98" i="1"/>
  <c r="G73" i="1"/>
  <c r="AU73" i="1"/>
  <c r="Z73" i="1"/>
  <c r="U27" i="1"/>
  <c r="AU27" i="1"/>
  <c r="U32" i="1"/>
  <c r="AU32" i="1"/>
  <c r="Z32" i="1"/>
  <c r="Z47" i="1"/>
  <c r="G47" i="1"/>
  <c r="AU47" i="1"/>
  <c r="G64" i="1"/>
  <c r="Z64" i="1"/>
  <c r="AU64" i="1"/>
  <c r="Z85" i="1"/>
  <c r="AU85" i="1"/>
  <c r="Z78" i="1"/>
  <c r="G78" i="1"/>
  <c r="G91" i="1"/>
  <c r="Z91" i="1"/>
  <c r="AU109" i="1"/>
  <c r="G109" i="1"/>
  <c r="Z109" i="1"/>
  <c r="Z119" i="1"/>
  <c r="AU119" i="1"/>
  <c r="Z22" i="1"/>
  <c r="AU22" i="1"/>
  <c r="Z131" i="1"/>
  <c r="AE131" i="1" s="1"/>
  <c r="G131" i="1"/>
  <c r="G65" i="1"/>
  <c r="Z65" i="1"/>
  <c r="G130" i="1"/>
  <c r="AU130" i="1"/>
  <c r="Z130" i="1"/>
  <c r="U24" i="1"/>
  <c r="Z24" i="1"/>
  <c r="Z39" i="1"/>
  <c r="U39" i="1"/>
  <c r="G69" i="1"/>
  <c r="Z69" i="1"/>
  <c r="AE69" i="1" s="1"/>
  <c r="Z70" i="1"/>
  <c r="G70" i="1"/>
  <c r="G83" i="1"/>
  <c r="Z83" i="1"/>
  <c r="AU99" i="1"/>
  <c r="G99" i="1"/>
  <c r="G104" i="1"/>
  <c r="Z104" i="1"/>
  <c r="AU104" i="1"/>
  <c r="L58" i="1"/>
  <c r="AF58" i="1"/>
  <c r="K41" i="1"/>
  <c r="AF41" i="1"/>
  <c r="AU33" i="1"/>
  <c r="U33" i="1"/>
  <c r="Z33" i="1"/>
  <c r="J126" i="1"/>
  <c r="AF126" i="1"/>
  <c r="G89" i="1"/>
  <c r="Z89" i="1"/>
  <c r="AU105" i="1"/>
  <c r="G105" i="1"/>
  <c r="Z105" i="1"/>
  <c r="AE105" i="1" s="1"/>
  <c r="G110" i="1"/>
  <c r="AU110" i="1"/>
  <c r="Z31" i="1"/>
  <c r="U31" i="1"/>
  <c r="AU44" i="1"/>
  <c r="G44" i="1"/>
  <c r="Z44" i="1"/>
  <c r="Z112" i="1"/>
  <c r="G112" i="1"/>
  <c r="Z75" i="1"/>
  <c r="G75" i="1"/>
  <c r="AU75" i="1"/>
  <c r="G90" i="1"/>
  <c r="Z90" i="1"/>
  <c r="AU90" i="1"/>
  <c r="AU95" i="1"/>
  <c r="G95" i="1"/>
  <c r="Z95" i="1"/>
  <c r="AE95" i="1" s="1"/>
  <c r="U30" i="1"/>
  <c r="Z30" i="1"/>
  <c r="U21" i="1"/>
  <c r="Z21" i="1"/>
  <c r="AU21" i="1"/>
  <c r="Z123" i="1"/>
  <c r="G123" i="1"/>
  <c r="J123" i="1" s="1"/>
  <c r="G84" i="1"/>
  <c r="Z84" i="1"/>
  <c r="AE84" i="1" s="1"/>
  <c r="AU60" i="1"/>
  <c r="G60" i="1"/>
  <c r="G88" i="1"/>
  <c r="Z88" i="1"/>
  <c r="AU88" i="1"/>
  <c r="AU115" i="1"/>
  <c r="G115" i="1"/>
  <c r="Z115" i="1"/>
  <c r="Z23" i="1"/>
  <c r="AU23" i="1"/>
  <c r="U23" i="1"/>
  <c r="AU36" i="1"/>
  <c r="U36" i="1"/>
  <c r="Z128" i="1"/>
  <c r="G128" i="1"/>
  <c r="AU128" i="1"/>
  <c r="Z122" i="1"/>
  <c r="G122" i="1"/>
  <c r="AU122" i="1"/>
  <c r="AU67" i="1"/>
  <c r="Z67" i="1"/>
  <c r="G67" i="1"/>
  <c r="AU82" i="1"/>
  <c r="G82" i="1"/>
  <c r="AF82" i="1" s="1"/>
  <c r="G87" i="1"/>
  <c r="Z87" i="1"/>
  <c r="AU87" i="1"/>
  <c r="K49" i="1"/>
  <c r="AF49" i="1"/>
  <c r="U29" i="1"/>
  <c r="Z29" i="1"/>
  <c r="L118" i="1"/>
  <c r="AF118" i="1"/>
  <c r="K113" i="1"/>
  <c r="AF113" i="1"/>
  <c r="G81" i="1"/>
  <c r="Z81" i="1"/>
  <c r="AF114" i="1"/>
  <c r="L114" i="1"/>
  <c r="Z59" i="1"/>
  <c r="G59" i="1"/>
  <c r="G72" i="1"/>
  <c r="Z72" i="1"/>
  <c r="AU72" i="1"/>
  <c r="AU93" i="1"/>
  <c r="G93" i="1"/>
  <c r="G116" i="1"/>
  <c r="Z116" i="1"/>
  <c r="U28" i="1"/>
  <c r="Z28" i="1"/>
  <c r="AU117" i="1"/>
  <c r="Z117" i="1"/>
  <c r="G117" i="1"/>
  <c r="Z135" i="1"/>
  <c r="AE135" i="1" s="1"/>
  <c r="G135" i="1"/>
  <c r="AU135" i="1"/>
  <c r="Z74" i="1"/>
  <c r="G74" i="1"/>
  <c r="G79" i="1"/>
  <c r="Z79" i="1"/>
  <c r="AU79" i="1"/>
  <c r="L76" i="1"/>
  <c r="AF76" i="1"/>
  <c r="G57" i="1"/>
  <c r="Z57" i="1"/>
  <c r="AU57" i="1"/>
  <c r="AU46" i="1"/>
  <c r="G46" i="1"/>
  <c r="Z46" i="1"/>
  <c r="AE46" i="1" s="1"/>
  <c r="G38" i="1"/>
  <c r="Z38" i="1"/>
  <c r="G106" i="1"/>
  <c r="Z106" i="1"/>
  <c r="J127" i="1"/>
  <c r="Z51" i="1"/>
  <c r="G51" i="1"/>
  <c r="AU51" i="1"/>
  <c r="G56" i="1"/>
  <c r="Z56" i="1"/>
  <c r="G77" i="1"/>
  <c r="AU77" i="1"/>
  <c r="Z77" i="1"/>
  <c r="Z121" i="1"/>
  <c r="AU121" i="1"/>
  <c r="G96" i="1"/>
  <c r="Z96" i="1"/>
  <c r="AU103" i="1"/>
  <c r="G103" i="1"/>
  <c r="Z103" i="1"/>
  <c r="G125" i="1"/>
  <c r="Z125" i="1"/>
  <c r="Z120" i="1"/>
  <c r="AU120" i="1"/>
  <c r="Z66" i="1"/>
  <c r="AE66" i="1" s="1"/>
  <c r="G66" i="1"/>
  <c r="Z71" i="1"/>
  <c r="G71" i="1"/>
  <c r="G45" i="1"/>
  <c r="Z45" i="1"/>
  <c r="AU45" i="1"/>
  <c r="K37" i="1"/>
  <c r="AF37" i="1"/>
  <c r="U26" i="1"/>
  <c r="Z26" i="1"/>
  <c r="AE26" i="1" s="1"/>
  <c r="G101" i="1"/>
  <c r="Z101" i="1"/>
  <c r="AU138" i="1"/>
  <c r="Z138" i="1"/>
  <c r="AE138" i="1" s="1"/>
  <c r="AF138" i="1" s="1"/>
  <c r="Z25" i="1"/>
  <c r="AE25" i="1" s="1"/>
  <c r="G136" i="1"/>
  <c r="AU136" i="1"/>
  <c r="G133" i="1"/>
  <c r="AU133" i="1"/>
  <c r="Z133" i="1"/>
  <c r="O44" i="4"/>
  <c r="O63" i="4"/>
  <c r="O43" i="4"/>
  <c r="O59" i="4"/>
  <c r="O60" i="4"/>
  <c r="O46" i="4"/>
  <c r="O71" i="4"/>
  <c r="O45" i="4"/>
  <c r="O67" i="4"/>
  <c r="O65" i="4"/>
  <c r="O48" i="4"/>
  <c r="O66" i="4"/>
  <c r="O47" i="4"/>
  <c r="O75" i="4"/>
  <c r="O70" i="4"/>
  <c r="O50" i="4"/>
  <c r="O74" i="4"/>
  <c r="O49" i="4"/>
  <c r="O62" i="4"/>
  <c r="O52" i="4"/>
  <c r="O61" i="4"/>
  <c r="O51" i="4"/>
  <c r="C15" i="4"/>
  <c r="O54" i="4"/>
  <c r="O69" i="4"/>
  <c r="O53" i="4"/>
  <c r="O76" i="4"/>
  <c r="O56" i="4"/>
  <c r="O64" i="4"/>
  <c r="O55" i="4"/>
  <c r="O68" i="4"/>
  <c r="O58" i="4"/>
  <c r="O72" i="4"/>
  <c r="O57" i="4"/>
  <c r="O73" i="4"/>
  <c r="C16" i="4"/>
  <c r="D18" i="4" s="1"/>
  <c r="C15" i="2"/>
  <c r="C16" i="2"/>
  <c r="D18" i="2" s="1"/>
  <c r="AI52" i="2"/>
  <c r="AJ52" i="2"/>
  <c r="AM52" i="2"/>
  <c r="AG52" i="2"/>
  <c r="AH52" i="2" s="1"/>
  <c r="AM57" i="2"/>
  <c r="AG57" i="2"/>
  <c r="AH57" i="2" s="1"/>
  <c r="AJ63" i="2"/>
  <c r="AM63" i="2"/>
  <c r="AG63" i="2"/>
  <c r="AH63" i="2" s="1"/>
  <c r="AG100" i="2"/>
  <c r="AH100" i="2" s="1"/>
  <c r="AM100" i="2"/>
  <c r="AI100" i="2"/>
  <c r="AI72" i="2"/>
  <c r="AJ72" i="2"/>
  <c r="AJ57" i="2"/>
  <c r="AJ40" i="2"/>
  <c r="AG40" i="2"/>
  <c r="AM72" i="2"/>
  <c r="F17" i="2"/>
  <c r="C12" i="7"/>
  <c r="C11" i="1"/>
  <c r="C12" i="3"/>
  <c r="C11" i="3"/>
  <c r="C11" i="7"/>
  <c r="C12" i="1"/>
  <c r="AF108" i="1" l="1"/>
  <c r="O134" i="1"/>
  <c r="AE134" i="1"/>
  <c r="AT134" i="1"/>
  <c r="AS134" i="1" s="1"/>
  <c r="AR134" i="1" s="1"/>
  <c r="AQ134" i="1" s="1"/>
  <c r="AP134" i="1" s="1"/>
  <c r="AO134" i="1" s="1"/>
  <c r="AN134" i="1" s="1"/>
  <c r="AM134" i="1" s="1"/>
  <c r="AL134" i="1" s="1"/>
  <c r="U134" i="1"/>
  <c r="AF134" i="1"/>
  <c r="AC104" i="3"/>
  <c r="AC54" i="3"/>
  <c r="L54" i="3"/>
  <c r="AC99" i="3"/>
  <c r="K46" i="3"/>
  <c r="AC53" i="3"/>
  <c r="L53" i="3"/>
  <c r="AC58" i="3"/>
  <c r="L58" i="3"/>
  <c r="O124" i="3"/>
  <c r="AC124" i="3"/>
  <c r="U124" i="3"/>
  <c r="AT124" i="3"/>
  <c r="AS124" i="3" s="1"/>
  <c r="AR124" i="3" s="1"/>
  <c r="AQ124" i="3" s="1"/>
  <c r="AP124" i="3" s="1"/>
  <c r="AO124" i="3" s="1"/>
  <c r="AN124" i="3" s="1"/>
  <c r="AM124" i="3" s="1"/>
  <c r="AL124" i="3" s="1"/>
  <c r="AF83" i="7"/>
  <c r="K83" i="7"/>
  <c r="Z136" i="7"/>
  <c r="AE136" i="7" s="1"/>
  <c r="Z35" i="7"/>
  <c r="Z30" i="7"/>
  <c r="J100" i="7"/>
  <c r="AF100" i="7"/>
  <c r="K67" i="7"/>
  <c r="AF67" i="7"/>
  <c r="U29" i="7"/>
  <c r="Z41" i="7"/>
  <c r="G98" i="7"/>
  <c r="AF86" i="7"/>
  <c r="K86" i="7"/>
  <c r="Z122" i="7"/>
  <c r="Z52" i="7"/>
  <c r="AE52" i="7" s="1"/>
  <c r="AF52" i="7" s="1"/>
  <c r="G47" i="7"/>
  <c r="K105" i="7"/>
  <c r="AF105" i="7"/>
  <c r="G66" i="7"/>
  <c r="U36" i="7"/>
  <c r="AF117" i="7"/>
  <c r="O134" i="7"/>
  <c r="AE134" i="7"/>
  <c r="AF134" i="7" s="1"/>
  <c r="AT134" i="7"/>
  <c r="AS134" i="7" s="1"/>
  <c r="AR134" i="7" s="1"/>
  <c r="AQ134" i="7" s="1"/>
  <c r="AP134" i="7" s="1"/>
  <c r="AO134" i="7" s="1"/>
  <c r="AN134" i="7" s="1"/>
  <c r="AM134" i="7" s="1"/>
  <c r="AL134" i="7" s="1"/>
  <c r="U134" i="7"/>
  <c r="AM15" i="2"/>
  <c r="AI11" i="2"/>
  <c r="O139" i="1"/>
  <c r="O137" i="1"/>
  <c r="O140" i="1"/>
  <c r="K137" i="1"/>
  <c r="AT137" i="1"/>
  <c r="AS137" i="1" s="1"/>
  <c r="AR137" i="1" s="1"/>
  <c r="AQ137" i="1" s="1"/>
  <c r="AP137" i="1" s="1"/>
  <c r="AO137" i="1" s="1"/>
  <c r="AN137" i="1" s="1"/>
  <c r="AM137" i="1" s="1"/>
  <c r="AL137" i="1" s="1"/>
  <c r="K139" i="1"/>
  <c r="AE139" i="1"/>
  <c r="AF139" i="1" s="1"/>
  <c r="AS139" i="1"/>
  <c r="AR139" i="1" s="1"/>
  <c r="AQ139" i="1" s="1"/>
  <c r="AP139" i="1" s="1"/>
  <c r="AO139" i="1" s="1"/>
  <c r="AN139" i="1" s="1"/>
  <c r="AM139" i="1" s="1"/>
  <c r="AL139" i="1" s="1"/>
  <c r="AT139" i="1"/>
  <c r="AE140" i="1"/>
  <c r="AT140" i="1"/>
  <c r="AS140" i="1" s="1"/>
  <c r="AR140" i="1" s="1"/>
  <c r="AQ140" i="1" s="1"/>
  <c r="AP140" i="1" s="1"/>
  <c r="AO140" i="1" s="1"/>
  <c r="AN140" i="1" s="1"/>
  <c r="AM140" i="1" s="1"/>
  <c r="AL140" i="1" s="1"/>
  <c r="AE137" i="1"/>
  <c r="AF137" i="1" s="1"/>
  <c r="K140" i="1"/>
  <c r="AF140" i="1"/>
  <c r="O128" i="3"/>
  <c r="O127" i="3"/>
  <c r="O126" i="3"/>
  <c r="AJ127" i="3"/>
  <c r="AK127" i="3"/>
  <c r="AI127" i="3"/>
  <c r="AC126" i="3"/>
  <c r="L126" i="3"/>
  <c r="AT126" i="3"/>
  <c r="AS126" i="3"/>
  <c r="AR126" i="3" s="1"/>
  <c r="AQ126" i="3" s="1"/>
  <c r="AP126" i="3" s="1"/>
  <c r="AO126" i="3" s="1"/>
  <c r="AN126" i="3" s="1"/>
  <c r="AM126" i="3" s="1"/>
  <c r="AL126" i="3" s="1"/>
  <c r="L128" i="3"/>
  <c r="AC128" i="3"/>
  <c r="AT128" i="3"/>
  <c r="AS128" i="3" s="1"/>
  <c r="AR128" i="3" s="1"/>
  <c r="AQ128" i="3" s="1"/>
  <c r="AP128" i="3" s="1"/>
  <c r="AO128" i="3" s="1"/>
  <c r="AN128" i="3" s="1"/>
  <c r="AM128" i="3" s="1"/>
  <c r="AL128" i="3" s="1"/>
  <c r="AC127" i="3"/>
  <c r="L127" i="3"/>
  <c r="AM14" i="2"/>
  <c r="AM16" i="2" s="1"/>
  <c r="AU37" i="7"/>
  <c r="AU49" i="7"/>
  <c r="AT49" i="7" s="1"/>
  <c r="AS49" i="7" s="1"/>
  <c r="AR49" i="7" s="1"/>
  <c r="AQ49" i="7" s="1"/>
  <c r="AP49" i="7" s="1"/>
  <c r="AO49" i="7" s="1"/>
  <c r="AN49" i="7" s="1"/>
  <c r="AM49" i="7" s="1"/>
  <c r="AL49" i="7" s="1"/>
  <c r="AU34" i="7"/>
  <c r="AU119" i="7"/>
  <c r="AU29" i="7"/>
  <c r="AU108" i="7"/>
  <c r="G90" i="7"/>
  <c r="J90" i="7" s="1"/>
  <c r="AU48" i="7"/>
  <c r="AU31" i="7"/>
  <c r="AU42" i="7"/>
  <c r="AT42" i="7" s="1"/>
  <c r="AS42" i="7" s="1"/>
  <c r="AR42" i="7" s="1"/>
  <c r="AQ42" i="7" s="1"/>
  <c r="AP42" i="7" s="1"/>
  <c r="AO42" i="7" s="1"/>
  <c r="AN42" i="7" s="1"/>
  <c r="AM42" i="7" s="1"/>
  <c r="AL42" i="7" s="1"/>
  <c r="AE126" i="7"/>
  <c r="AF126" i="7" s="1"/>
  <c r="AU58" i="7"/>
  <c r="AU53" i="7"/>
  <c r="AU65" i="7"/>
  <c r="Z82" i="7"/>
  <c r="AE82" i="7" s="1"/>
  <c r="G82" i="7"/>
  <c r="AF82" i="7" s="1"/>
  <c r="K115" i="7"/>
  <c r="AF115" i="7"/>
  <c r="K95" i="7"/>
  <c r="AF95" i="7"/>
  <c r="AF127" i="7"/>
  <c r="J127" i="7"/>
  <c r="AU92" i="7"/>
  <c r="AT92" i="7" s="1"/>
  <c r="AS92" i="7" s="1"/>
  <c r="AR92" i="7" s="1"/>
  <c r="AQ92" i="7" s="1"/>
  <c r="AP92" i="7" s="1"/>
  <c r="AO92" i="7" s="1"/>
  <c r="AN92" i="7" s="1"/>
  <c r="AM92" i="7" s="1"/>
  <c r="AL92" i="7" s="1"/>
  <c r="AU79" i="7"/>
  <c r="AU61" i="7"/>
  <c r="AT61" i="7" s="1"/>
  <c r="AS61" i="7" s="1"/>
  <c r="AR61" i="7" s="1"/>
  <c r="AQ61" i="7" s="1"/>
  <c r="AP61" i="7" s="1"/>
  <c r="AO61" i="7" s="1"/>
  <c r="AN61" i="7" s="1"/>
  <c r="AM61" i="7" s="1"/>
  <c r="AL61" i="7" s="1"/>
  <c r="G58" i="7"/>
  <c r="AF58" i="7" s="1"/>
  <c r="G53" i="7"/>
  <c r="K53" i="7" s="1"/>
  <c r="Z74" i="7"/>
  <c r="AE74" i="7" s="1"/>
  <c r="G74" i="7"/>
  <c r="K74" i="7" s="1"/>
  <c r="U25" i="7"/>
  <c r="Z25" i="7"/>
  <c r="AE25" i="7" s="1"/>
  <c r="AU46" i="7"/>
  <c r="AU54" i="7"/>
  <c r="AU98" i="7"/>
  <c r="AT98" i="7" s="1"/>
  <c r="AS98" i="7" s="1"/>
  <c r="AR98" i="7" s="1"/>
  <c r="AQ98" i="7" s="1"/>
  <c r="AP98" i="7" s="1"/>
  <c r="AO98" i="7" s="1"/>
  <c r="AN98" i="7" s="1"/>
  <c r="AM98" i="7" s="1"/>
  <c r="AL98" i="7" s="1"/>
  <c r="AF135" i="7"/>
  <c r="AU136" i="7"/>
  <c r="AT136" i="7" s="1"/>
  <c r="AS136" i="7" s="1"/>
  <c r="AR136" i="7" s="1"/>
  <c r="AQ136" i="7" s="1"/>
  <c r="AP136" i="7" s="1"/>
  <c r="AO136" i="7" s="1"/>
  <c r="AN136" i="7" s="1"/>
  <c r="AM136" i="7" s="1"/>
  <c r="AL136" i="7" s="1"/>
  <c r="Z114" i="7"/>
  <c r="AE114" i="7" s="1"/>
  <c r="G114" i="7"/>
  <c r="AF63" i="7"/>
  <c r="K63" i="7"/>
  <c r="AF99" i="7"/>
  <c r="J99" i="7"/>
  <c r="AU121" i="7"/>
  <c r="AT121" i="7" s="1"/>
  <c r="AS121" i="7" s="1"/>
  <c r="AR121" i="7" s="1"/>
  <c r="AQ121" i="7" s="1"/>
  <c r="AP121" i="7" s="1"/>
  <c r="AO121" i="7" s="1"/>
  <c r="AN121" i="7" s="1"/>
  <c r="AM121" i="7" s="1"/>
  <c r="AL121" i="7" s="1"/>
  <c r="AU23" i="7"/>
  <c r="G46" i="7"/>
  <c r="AU101" i="7"/>
  <c r="AU96" i="7"/>
  <c r="Z106" i="7"/>
  <c r="G106" i="7"/>
  <c r="AF131" i="7"/>
  <c r="K131" i="7"/>
  <c r="Z33" i="7"/>
  <c r="G43" i="7"/>
  <c r="BM7" i="7"/>
  <c r="AU69" i="7"/>
  <c r="AT69" i="7" s="1"/>
  <c r="AS69" i="7" s="1"/>
  <c r="AR69" i="7" s="1"/>
  <c r="AQ69" i="7" s="1"/>
  <c r="AP69" i="7" s="1"/>
  <c r="AO69" i="7" s="1"/>
  <c r="AN69" i="7" s="1"/>
  <c r="AM69" i="7" s="1"/>
  <c r="AL69" i="7" s="1"/>
  <c r="AU85" i="7"/>
  <c r="BM15" i="7"/>
  <c r="AU95" i="7"/>
  <c r="BM29" i="7"/>
  <c r="BM32" i="7"/>
  <c r="BM52" i="7"/>
  <c r="BM60" i="7"/>
  <c r="BM68" i="7"/>
  <c r="BM37" i="7"/>
  <c r="BM20" i="7"/>
  <c r="BM98" i="7"/>
  <c r="BM86" i="7"/>
  <c r="BM111" i="7"/>
  <c r="BM8" i="7"/>
  <c r="AU70" i="7"/>
  <c r="AU86" i="7"/>
  <c r="AT86" i="7" s="1"/>
  <c r="AS86" i="7" s="1"/>
  <c r="AR86" i="7" s="1"/>
  <c r="AQ86" i="7" s="1"/>
  <c r="AP86" i="7" s="1"/>
  <c r="AO86" i="7" s="1"/>
  <c r="AN86" i="7" s="1"/>
  <c r="AM86" i="7" s="1"/>
  <c r="AL86" i="7" s="1"/>
  <c r="AU102" i="7"/>
  <c r="AU126" i="7"/>
  <c r="AT126" i="7" s="1"/>
  <c r="AS126" i="7" s="1"/>
  <c r="AR126" i="7" s="1"/>
  <c r="AQ126" i="7" s="1"/>
  <c r="AP126" i="7" s="1"/>
  <c r="AO126" i="7" s="1"/>
  <c r="AN126" i="7" s="1"/>
  <c r="AM126" i="7" s="1"/>
  <c r="AL126" i="7" s="1"/>
  <c r="BM34" i="7"/>
  <c r="AU72" i="7"/>
  <c r="BM53" i="7"/>
  <c r="BM61" i="7"/>
  <c r="BM69" i="7"/>
  <c r="BM13" i="7"/>
  <c r="BM33" i="7"/>
  <c r="BM93" i="7"/>
  <c r="BM99" i="7"/>
  <c r="BM103" i="7"/>
  <c r="BM9" i="7"/>
  <c r="AU62" i="7"/>
  <c r="AU74" i="7"/>
  <c r="AU106" i="7"/>
  <c r="AT106" i="7" s="1"/>
  <c r="AS106" i="7" s="1"/>
  <c r="AR106" i="7" s="1"/>
  <c r="AQ106" i="7" s="1"/>
  <c r="AP106" i="7" s="1"/>
  <c r="AO106" i="7" s="1"/>
  <c r="AN106" i="7" s="1"/>
  <c r="AM106" i="7" s="1"/>
  <c r="AL106" i="7" s="1"/>
  <c r="BM26" i="7"/>
  <c r="BM38" i="7"/>
  <c r="AU127" i="7"/>
  <c r="AT127" i="7" s="1"/>
  <c r="AS127" i="7" s="1"/>
  <c r="AR127" i="7" s="1"/>
  <c r="AQ127" i="7" s="1"/>
  <c r="AP127" i="7" s="1"/>
  <c r="AO127" i="7" s="1"/>
  <c r="AN127" i="7" s="1"/>
  <c r="AM127" i="7" s="1"/>
  <c r="AL127" i="7" s="1"/>
  <c r="BM54" i="7"/>
  <c r="BM62" i="7"/>
  <c r="BM70" i="7"/>
  <c r="BM19" i="7"/>
  <c r="BM36" i="7"/>
  <c r="BM97" i="7"/>
  <c r="BM100" i="7"/>
  <c r="BM10" i="7"/>
  <c r="AU33" i="7"/>
  <c r="AU78" i="7"/>
  <c r="AT78" i="7" s="1"/>
  <c r="AS78" i="7" s="1"/>
  <c r="AR78" i="7" s="1"/>
  <c r="AQ78" i="7" s="1"/>
  <c r="AP78" i="7" s="1"/>
  <c r="AO78" i="7" s="1"/>
  <c r="AN78" i="7" s="1"/>
  <c r="AM78" i="7" s="1"/>
  <c r="AL78" i="7" s="1"/>
  <c r="AU114" i="7"/>
  <c r="AU75" i="7"/>
  <c r="AU82" i="7"/>
  <c r="BM21" i="7"/>
  <c r="BM47" i="7"/>
  <c r="BM63" i="7"/>
  <c r="BM71" i="7"/>
  <c r="BM79" i="7"/>
  <c r="BM90" i="7"/>
  <c r="BM108" i="7"/>
  <c r="BM87" i="7"/>
  <c r="BM3" i="7"/>
  <c r="AU55" i="7"/>
  <c r="AU35" i="7"/>
  <c r="AU118" i="7"/>
  <c r="AT118" i="7" s="1"/>
  <c r="AS118" i="7" s="1"/>
  <c r="AR118" i="7" s="1"/>
  <c r="AQ118" i="7" s="1"/>
  <c r="AP118" i="7" s="1"/>
  <c r="AO118" i="7" s="1"/>
  <c r="AN118" i="7" s="1"/>
  <c r="AM118" i="7" s="1"/>
  <c r="AL118" i="7" s="1"/>
  <c r="AU99" i="7"/>
  <c r="AT99" i="7" s="1"/>
  <c r="AS99" i="7" s="1"/>
  <c r="AR99" i="7" s="1"/>
  <c r="AQ99" i="7" s="1"/>
  <c r="AP99" i="7" s="1"/>
  <c r="AO99" i="7" s="1"/>
  <c r="AN99" i="7" s="1"/>
  <c r="AM99" i="7" s="1"/>
  <c r="AL99" i="7" s="1"/>
  <c r="BM23" i="7"/>
  <c r="BM39" i="7"/>
  <c r="BM48" i="7"/>
  <c r="BM56" i="7"/>
  <c r="BM72" i="7"/>
  <c r="BM80" i="7"/>
  <c r="AU105" i="7"/>
  <c r="AT105" i="7" s="1"/>
  <c r="AS105" i="7" s="1"/>
  <c r="AR105" i="7" s="1"/>
  <c r="AQ105" i="7" s="1"/>
  <c r="AP105" i="7" s="1"/>
  <c r="AO105" i="7" s="1"/>
  <c r="AN105" i="7" s="1"/>
  <c r="AM105" i="7" s="1"/>
  <c r="AL105" i="7" s="1"/>
  <c r="BM84" i="7"/>
  <c r="BM91" i="7"/>
  <c r="BM102" i="7"/>
  <c r="AU26" i="7"/>
  <c r="AT26" i="7" s="1"/>
  <c r="AS26" i="7" s="1"/>
  <c r="AR26" i="7" s="1"/>
  <c r="AQ26" i="7" s="1"/>
  <c r="AP26" i="7" s="1"/>
  <c r="AO26" i="7" s="1"/>
  <c r="AN26" i="7" s="1"/>
  <c r="AM26" i="7" s="1"/>
  <c r="AL26" i="7" s="1"/>
  <c r="AU76" i="7"/>
  <c r="AT76" i="7" s="1"/>
  <c r="AS76" i="7" s="1"/>
  <c r="AR76" i="7" s="1"/>
  <c r="AQ76" i="7" s="1"/>
  <c r="AP76" i="7" s="1"/>
  <c r="AO76" i="7" s="1"/>
  <c r="AN76" i="7" s="1"/>
  <c r="AM76" i="7" s="1"/>
  <c r="AL76" i="7" s="1"/>
  <c r="AU104" i="7"/>
  <c r="AT104" i="7" s="1"/>
  <c r="AS104" i="7" s="1"/>
  <c r="AR104" i="7" s="1"/>
  <c r="AQ104" i="7" s="1"/>
  <c r="AP104" i="7" s="1"/>
  <c r="AO104" i="7" s="1"/>
  <c r="AN104" i="7" s="1"/>
  <c r="AM104" i="7" s="1"/>
  <c r="AL104" i="7" s="1"/>
  <c r="AK104" i="7" s="1"/>
  <c r="BM27" i="7"/>
  <c r="BM31" i="7"/>
  <c r="BM11" i="7"/>
  <c r="BM49" i="7"/>
  <c r="BM57" i="7"/>
  <c r="BM65" i="7"/>
  <c r="AU107" i="7"/>
  <c r="BM40" i="7"/>
  <c r="BM106" i="7"/>
  <c r="BM95" i="7"/>
  <c r="BM109" i="7"/>
  <c r="AU25" i="7"/>
  <c r="AU56" i="7"/>
  <c r="AT56" i="7" s="1"/>
  <c r="AS56" i="7" s="1"/>
  <c r="AR56" i="7" s="1"/>
  <c r="AQ56" i="7" s="1"/>
  <c r="AP56" i="7" s="1"/>
  <c r="AO56" i="7" s="1"/>
  <c r="AN56" i="7" s="1"/>
  <c r="AM56" i="7" s="1"/>
  <c r="AL56" i="7" s="1"/>
  <c r="AU83" i="7"/>
  <c r="AT83" i="7" s="1"/>
  <c r="AS83" i="7" s="1"/>
  <c r="AR83" i="7" s="1"/>
  <c r="AQ83" i="7" s="1"/>
  <c r="AP83" i="7" s="1"/>
  <c r="AO83" i="7" s="1"/>
  <c r="AN83" i="7" s="1"/>
  <c r="AM83" i="7" s="1"/>
  <c r="AL83" i="7" s="1"/>
  <c r="BM14" i="7"/>
  <c r="BM35" i="7"/>
  <c r="AU131" i="7"/>
  <c r="BM25" i="7"/>
  <c r="BM50" i="7"/>
  <c r="BM58" i="7"/>
  <c r="BM66" i="7"/>
  <c r="BM16" i="7"/>
  <c r="AU117" i="7"/>
  <c r="BM85" i="7"/>
  <c r="BM81" i="7"/>
  <c r="BM107" i="7"/>
  <c r="AU84" i="7"/>
  <c r="AT84" i="7" s="1"/>
  <c r="AS84" i="7" s="1"/>
  <c r="AR84" i="7" s="1"/>
  <c r="AQ84" i="7" s="1"/>
  <c r="AP84" i="7" s="1"/>
  <c r="AO84" i="7" s="1"/>
  <c r="AN84" i="7" s="1"/>
  <c r="AM84" i="7" s="1"/>
  <c r="AL84" i="7" s="1"/>
  <c r="BM105" i="7"/>
  <c r="AU81" i="7"/>
  <c r="BM67" i="7"/>
  <c r="BM75" i="7"/>
  <c r="AU73" i="7"/>
  <c r="AT73" i="7" s="1"/>
  <c r="AS73" i="7" s="1"/>
  <c r="AR73" i="7" s="1"/>
  <c r="AQ73" i="7" s="1"/>
  <c r="AP73" i="7" s="1"/>
  <c r="AO73" i="7" s="1"/>
  <c r="AN73" i="7" s="1"/>
  <c r="AM73" i="7" s="1"/>
  <c r="AL73" i="7" s="1"/>
  <c r="BM28" i="7"/>
  <c r="AU123" i="7"/>
  <c r="BM6" i="7"/>
  <c r="AU135" i="7"/>
  <c r="AU67" i="7"/>
  <c r="BM51" i="7"/>
  <c r="BM82" i="7"/>
  <c r="BM43" i="7"/>
  <c r="BM92" i="7"/>
  <c r="AE84" i="7"/>
  <c r="AF84" i="7" s="1"/>
  <c r="AF78" i="7"/>
  <c r="K78" i="7"/>
  <c r="AU59" i="7"/>
  <c r="K84" i="7"/>
  <c r="AB15" i="7"/>
  <c r="AU52" i="7" s="1"/>
  <c r="AI104" i="7"/>
  <c r="AJ104" i="7"/>
  <c r="AE33" i="7"/>
  <c r="AE49" i="7"/>
  <c r="K118" i="7"/>
  <c r="K132" i="7"/>
  <c r="AE45" i="7"/>
  <c r="AF45" i="7" s="1"/>
  <c r="AE70" i="7"/>
  <c r="AF70" i="7" s="1"/>
  <c r="AE57" i="7"/>
  <c r="AT79" i="7"/>
  <c r="AS79" i="7" s="1"/>
  <c r="AR79" i="7" s="1"/>
  <c r="AQ79" i="7" s="1"/>
  <c r="AP79" i="7" s="1"/>
  <c r="AO79" i="7" s="1"/>
  <c r="AN79" i="7" s="1"/>
  <c r="AM79" i="7" s="1"/>
  <c r="AL79" i="7" s="1"/>
  <c r="AE122" i="7"/>
  <c r="AF122" i="7" s="1"/>
  <c r="AT29" i="7"/>
  <c r="AS29" i="7" s="1"/>
  <c r="AR29" i="7" s="1"/>
  <c r="AQ29" i="7" s="1"/>
  <c r="AP29" i="7" s="1"/>
  <c r="AO29" i="7" s="1"/>
  <c r="AN29" i="7" s="1"/>
  <c r="AM29" i="7" s="1"/>
  <c r="AL29" i="7" s="1"/>
  <c r="AT108" i="7"/>
  <c r="AS108" i="7" s="1"/>
  <c r="AR108" i="7" s="1"/>
  <c r="K47" i="7"/>
  <c r="AE68" i="7"/>
  <c r="AF68" i="7" s="1"/>
  <c r="AE21" i="7"/>
  <c r="K88" i="7"/>
  <c r="K42" i="7"/>
  <c r="AT59" i="7"/>
  <c r="AS59" i="7" s="1"/>
  <c r="AR59" i="7" s="1"/>
  <c r="AQ59" i="7" s="1"/>
  <c r="AP59" i="7" s="1"/>
  <c r="AO59" i="7" s="1"/>
  <c r="AN59" i="7" s="1"/>
  <c r="AM59" i="7" s="1"/>
  <c r="AL59" i="7" s="1"/>
  <c r="J89" i="7"/>
  <c r="AE123" i="7"/>
  <c r="AF123" i="7" s="1"/>
  <c r="J66" i="7"/>
  <c r="AE81" i="7"/>
  <c r="AF81" i="7" s="1"/>
  <c r="AE24" i="7"/>
  <c r="K79" i="7"/>
  <c r="K122" i="7"/>
  <c r="AE35" i="7"/>
  <c r="K61" i="7"/>
  <c r="AF61" i="7"/>
  <c r="AE130" i="7"/>
  <c r="AE47" i="7"/>
  <c r="AF47" i="7" s="1"/>
  <c r="K68" i="7"/>
  <c r="J93" i="7"/>
  <c r="AF93" i="7"/>
  <c r="AF90" i="7"/>
  <c r="AT48" i="7"/>
  <c r="AS48" i="7" s="1"/>
  <c r="AR48" i="7" s="1"/>
  <c r="AQ48" i="7" s="1"/>
  <c r="AP48" i="7" s="1"/>
  <c r="AO48" i="7" s="1"/>
  <c r="AN48" i="7" s="1"/>
  <c r="AM48" i="7" s="1"/>
  <c r="AL48" i="7" s="1"/>
  <c r="AE88" i="7"/>
  <c r="AF88" i="7" s="1"/>
  <c r="AE42" i="7"/>
  <c r="AF42" i="7" s="1"/>
  <c r="J103" i="7"/>
  <c r="AE107" i="7"/>
  <c r="AF107" i="7" s="1"/>
  <c r="AE92" i="7"/>
  <c r="AF92" i="7" s="1"/>
  <c r="AE66" i="7"/>
  <c r="AF66" i="7" s="1"/>
  <c r="AE44" i="7"/>
  <c r="AF44" i="7" s="1"/>
  <c r="K77" i="7"/>
  <c r="K81" i="7"/>
  <c r="AT23" i="7"/>
  <c r="AS23" i="7" s="1"/>
  <c r="AR23" i="7" s="1"/>
  <c r="AQ23" i="7" s="1"/>
  <c r="AP23" i="7" s="1"/>
  <c r="AO23" i="7" s="1"/>
  <c r="AN23" i="7" s="1"/>
  <c r="AM23" i="7" s="1"/>
  <c r="AL23" i="7" s="1"/>
  <c r="K56" i="7"/>
  <c r="AE109" i="7"/>
  <c r="AE79" i="7"/>
  <c r="AF79" i="7" s="1"/>
  <c r="J94" i="7"/>
  <c r="AF94" i="7"/>
  <c r="AT58" i="7"/>
  <c r="AS58" i="7" s="1"/>
  <c r="AR58" i="7" s="1"/>
  <c r="AQ58" i="7" s="1"/>
  <c r="AP58" i="7" s="1"/>
  <c r="AO58" i="7" s="1"/>
  <c r="AN58" i="7" s="1"/>
  <c r="AM58" i="7" s="1"/>
  <c r="AL58" i="7" s="1"/>
  <c r="AE65" i="7"/>
  <c r="AF65" i="7" s="1"/>
  <c r="AE93" i="7"/>
  <c r="K48" i="7"/>
  <c r="J128" i="7"/>
  <c r="AF128" i="7"/>
  <c r="AT31" i="7"/>
  <c r="AS31" i="7" s="1"/>
  <c r="AR31" i="7" s="1"/>
  <c r="AQ31" i="7" s="1"/>
  <c r="AP31" i="7" s="1"/>
  <c r="AO31" i="7" s="1"/>
  <c r="AN31" i="7" s="1"/>
  <c r="AM31" i="7" s="1"/>
  <c r="AL31" i="7" s="1"/>
  <c r="AE103" i="7"/>
  <c r="AF103" i="7" s="1"/>
  <c r="AE89" i="7"/>
  <c r="AF89" i="7" s="1"/>
  <c r="AE91" i="7"/>
  <c r="AF91" i="7" s="1"/>
  <c r="K120" i="7"/>
  <c r="K44" i="7"/>
  <c r="AE77" i="7"/>
  <c r="AF77" i="7" s="1"/>
  <c r="K110" i="7"/>
  <c r="AE56" i="7"/>
  <c r="AF56" i="7" s="1"/>
  <c r="K112" i="7"/>
  <c r="AE40" i="7"/>
  <c r="K109" i="7"/>
  <c r="AF109" i="7"/>
  <c r="AE116" i="7"/>
  <c r="AF116" i="7" s="1"/>
  <c r="AT46" i="7"/>
  <c r="AE129" i="7"/>
  <c r="AF129" i="7" s="1"/>
  <c r="AE37" i="7"/>
  <c r="AF37" i="7" s="1"/>
  <c r="AE48" i="7"/>
  <c r="AF48" i="7" s="1"/>
  <c r="AE128" i="7"/>
  <c r="AE97" i="7"/>
  <c r="AF97" i="7" s="1"/>
  <c r="AT53" i="7"/>
  <c r="AS53" i="7" s="1"/>
  <c r="AR53" i="7" s="1"/>
  <c r="AQ53" i="7" s="1"/>
  <c r="AE75" i="7"/>
  <c r="AF75" i="7" s="1"/>
  <c r="J92" i="7"/>
  <c r="AE120" i="7"/>
  <c r="AF120" i="7" s="1"/>
  <c r="AE124" i="7"/>
  <c r="K116" i="7"/>
  <c r="K64" i="7"/>
  <c r="K137" i="7"/>
  <c r="K46" i="7"/>
  <c r="AE111" i="7"/>
  <c r="AE30" i="7"/>
  <c r="AE58" i="7"/>
  <c r="K129" i="7"/>
  <c r="K37" i="7"/>
  <c r="AT54" i="7"/>
  <c r="AS54" i="7" s="1"/>
  <c r="AR54" i="7" s="1"/>
  <c r="AQ54" i="7" s="1"/>
  <c r="AP54" i="7" s="1"/>
  <c r="AO54" i="7" s="1"/>
  <c r="AN54" i="7" s="1"/>
  <c r="AM54" i="7" s="1"/>
  <c r="AL54" i="7" s="1"/>
  <c r="J98" i="7"/>
  <c r="K97" i="7"/>
  <c r="AE31" i="7"/>
  <c r="AF136" i="7"/>
  <c r="AE38" i="7"/>
  <c r="AF38" i="7" s="1"/>
  <c r="K50" i="7"/>
  <c r="K87" i="7"/>
  <c r="AF87" i="7"/>
  <c r="AE110" i="7"/>
  <c r="AF110" i="7" s="1"/>
  <c r="J124" i="7"/>
  <c r="AF124" i="7"/>
  <c r="AE112" i="7"/>
  <c r="AF112" i="7" s="1"/>
  <c r="AE28" i="7"/>
  <c r="K51" i="7"/>
  <c r="K119" i="7"/>
  <c r="AE137" i="7"/>
  <c r="AF137" i="7" s="1"/>
  <c r="AE46" i="7"/>
  <c r="AF46" i="7" s="1"/>
  <c r="AF111" i="7"/>
  <c r="K111" i="7"/>
  <c r="K104" i="7"/>
  <c r="K41" i="7"/>
  <c r="AT101" i="7"/>
  <c r="AS101" i="7" s="1"/>
  <c r="AR101" i="7" s="1"/>
  <c r="AQ101" i="7" s="1"/>
  <c r="AP101" i="7" s="1"/>
  <c r="AO101" i="7" s="1"/>
  <c r="AN101" i="7" s="1"/>
  <c r="AM101" i="7" s="1"/>
  <c r="AL101" i="7" s="1"/>
  <c r="AT96" i="7"/>
  <c r="AT37" i="7"/>
  <c r="AS37" i="7" s="1"/>
  <c r="AR37" i="7" s="1"/>
  <c r="AQ37" i="7" s="1"/>
  <c r="AP37" i="7" s="1"/>
  <c r="AO37" i="7" s="1"/>
  <c r="AN37" i="7" s="1"/>
  <c r="AM37" i="7" s="1"/>
  <c r="AL37" i="7" s="1"/>
  <c r="K54" i="7"/>
  <c r="AF54" i="7"/>
  <c r="AE53" i="7"/>
  <c r="AE60" i="7"/>
  <c r="AF60" i="7" s="1"/>
  <c r="AE113" i="7"/>
  <c r="AF113" i="7" s="1"/>
  <c r="K121" i="7"/>
  <c r="AF121" i="7"/>
  <c r="K80" i="7"/>
  <c r="AE22" i="7"/>
  <c r="AE50" i="7"/>
  <c r="AF50" i="7" s="1"/>
  <c r="AE39" i="7"/>
  <c r="AE72" i="7"/>
  <c r="AF72" i="7" s="1"/>
  <c r="AT34" i="7"/>
  <c r="AS34" i="7" s="1"/>
  <c r="AR34" i="7" s="1"/>
  <c r="AQ34" i="7" s="1"/>
  <c r="AP34" i="7" s="1"/>
  <c r="AO34" i="7" s="1"/>
  <c r="AN34" i="7" s="1"/>
  <c r="AM34" i="7" s="1"/>
  <c r="AL34" i="7" s="1"/>
  <c r="AE51" i="7"/>
  <c r="AF51" i="7" s="1"/>
  <c r="AT119" i="7"/>
  <c r="AS119" i="7" s="1"/>
  <c r="AR119" i="7" s="1"/>
  <c r="AQ119" i="7" s="1"/>
  <c r="AP119" i="7" s="1"/>
  <c r="AO119" i="7" s="1"/>
  <c r="AN119" i="7" s="1"/>
  <c r="AM119" i="7" s="1"/>
  <c r="AL119" i="7" s="1"/>
  <c r="AE64" i="7"/>
  <c r="AF64" i="7" s="1"/>
  <c r="AE108" i="7"/>
  <c r="AF108" i="7" s="1"/>
  <c r="AE104" i="7"/>
  <c r="AF104" i="7" s="1"/>
  <c r="AE41" i="7"/>
  <c r="AF41" i="7" s="1"/>
  <c r="AE101" i="7"/>
  <c r="AF101" i="7" s="1"/>
  <c r="AE96" i="7"/>
  <c r="AF96" i="7" s="1"/>
  <c r="K43" i="7"/>
  <c r="AE54" i="7"/>
  <c r="AE98" i="7"/>
  <c r="AF98" i="7" s="1"/>
  <c r="AE36" i="7"/>
  <c r="K59" i="7"/>
  <c r="K60" i="7"/>
  <c r="AE102" i="7"/>
  <c r="AF102" i="7" s="1"/>
  <c r="K49" i="7"/>
  <c r="AF49" i="7"/>
  <c r="AE118" i="7"/>
  <c r="AF118" i="7" s="1"/>
  <c r="AE80" i="7"/>
  <c r="AF80" i="7" s="1"/>
  <c r="K55" i="7"/>
  <c r="AF55" i="7"/>
  <c r="AE132" i="7"/>
  <c r="AF132" i="7" s="1"/>
  <c r="K45" i="7"/>
  <c r="K70" i="7"/>
  <c r="K72" i="7"/>
  <c r="AE34" i="7"/>
  <c r="AF57" i="7"/>
  <c r="K57" i="7"/>
  <c r="AE119" i="7"/>
  <c r="AF119" i="7" s="1"/>
  <c r="AE29" i="7"/>
  <c r="K52" i="7"/>
  <c r="K108" i="7"/>
  <c r="K130" i="7"/>
  <c r="AF130" i="7"/>
  <c r="K96" i="7"/>
  <c r="J125" i="7"/>
  <c r="AF125" i="7"/>
  <c r="AE43" i="7"/>
  <c r="AE59" i="7"/>
  <c r="AF59" i="7" s="1"/>
  <c r="C16" i="7"/>
  <c r="D18" i="7" s="1"/>
  <c r="O136" i="7"/>
  <c r="O133" i="7"/>
  <c r="O56" i="7"/>
  <c r="O130" i="7"/>
  <c r="O81" i="7"/>
  <c r="O58" i="7"/>
  <c r="O118" i="7"/>
  <c r="O90" i="7"/>
  <c r="O60" i="7"/>
  <c r="O122" i="7"/>
  <c r="O101" i="7"/>
  <c r="O62" i="7"/>
  <c r="O135" i="7"/>
  <c r="O79" i="7"/>
  <c r="O64" i="7"/>
  <c r="O117" i="7"/>
  <c r="O127" i="7"/>
  <c r="O66" i="7"/>
  <c r="O112" i="7"/>
  <c r="O94" i="7"/>
  <c r="O68" i="7"/>
  <c r="O128" i="7"/>
  <c r="O104" i="7"/>
  <c r="O70" i="7"/>
  <c r="O47" i="7"/>
  <c r="O91" i="7"/>
  <c r="O72" i="7"/>
  <c r="C15" i="7"/>
  <c r="C18" i="7" s="1"/>
  <c r="O85" i="7"/>
  <c r="O74" i="7"/>
  <c r="O43" i="7"/>
  <c r="O125" i="7"/>
  <c r="O76" i="7"/>
  <c r="O45" i="7"/>
  <c r="O93" i="7"/>
  <c r="O78" i="7"/>
  <c r="O84" i="7"/>
  <c r="O103" i="7"/>
  <c r="O80" i="7"/>
  <c r="O49" i="7"/>
  <c r="O111" i="7"/>
  <c r="O87" i="7"/>
  <c r="O51" i="7"/>
  <c r="O131" i="7"/>
  <c r="O129" i="7"/>
  <c r="O53" i="7"/>
  <c r="O97" i="7"/>
  <c r="O82" i="7"/>
  <c r="O55" i="7"/>
  <c r="O126" i="7"/>
  <c r="O95" i="7"/>
  <c r="O57" i="7"/>
  <c r="O116" i="7"/>
  <c r="O86" i="7"/>
  <c r="O59" i="7"/>
  <c r="O120" i="7"/>
  <c r="O100" i="7"/>
  <c r="O61" i="7"/>
  <c r="O96" i="7"/>
  <c r="O102" i="7"/>
  <c r="O121" i="7"/>
  <c r="O119" i="7"/>
  <c r="O65" i="7"/>
  <c r="O132" i="7"/>
  <c r="O110" i="7"/>
  <c r="O67" i="7"/>
  <c r="O124" i="7"/>
  <c r="O99" i="7"/>
  <c r="O69" i="7"/>
  <c r="O109" i="7"/>
  <c r="O113" i="7"/>
  <c r="O63" i="7"/>
  <c r="O137" i="7"/>
  <c r="O108" i="7"/>
  <c r="O73" i="7"/>
  <c r="O42" i="7"/>
  <c r="O89" i="7"/>
  <c r="O75" i="7"/>
  <c r="O44" i="7"/>
  <c r="O107" i="7"/>
  <c r="O77" i="7"/>
  <c r="O46" i="7"/>
  <c r="O98" i="7"/>
  <c r="O105" i="7"/>
  <c r="O48" i="7"/>
  <c r="O88" i="7"/>
  <c r="O83" i="7"/>
  <c r="O50" i="7"/>
  <c r="O123" i="7"/>
  <c r="O115" i="7"/>
  <c r="O52" i="7"/>
  <c r="O92" i="7"/>
  <c r="O114" i="7"/>
  <c r="O54" i="7"/>
  <c r="O106" i="7"/>
  <c r="O71" i="7"/>
  <c r="AI136" i="7"/>
  <c r="AJ136" i="7"/>
  <c r="AK136" i="7"/>
  <c r="AE133" i="7"/>
  <c r="AF133" i="7" s="1"/>
  <c r="K133" i="7"/>
  <c r="AU21" i="3"/>
  <c r="AT21" i="3" s="1"/>
  <c r="AS21" i="3" s="1"/>
  <c r="AR21" i="3" s="1"/>
  <c r="AQ21" i="3" s="1"/>
  <c r="AP21" i="3" s="1"/>
  <c r="AO21" i="3" s="1"/>
  <c r="AN21" i="3" s="1"/>
  <c r="AM21" i="3" s="1"/>
  <c r="AL21" i="3" s="1"/>
  <c r="AU79" i="3"/>
  <c r="AU33" i="3"/>
  <c r="AU121" i="3"/>
  <c r="AU41" i="3"/>
  <c r="AU50" i="3"/>
  <c r="AT50" i="3" s="1"/>
  <c r="AS50" i="3" s="1"/>
  <c r="AR50" i="3" s="1"/>
  <c r="AQ50" i="3" s="1"/>
  <c r="AP50" i="3" s="1"/>
  <c r="AO50" i="3" s="1"/>
  <c r="AN50" i="3" s="1"/>
  <c r="AM50" i="3" s="1"/>
  <c r="AL50" i="3" s="1"/>
  <c r="AU103" i="3"/>
  <c r="AU81" i="3"/>
  <c r="AU57" i="3"/>
  <c r="AT57" i="3" s="1"/>
  <c r="AU125" i="3"/>
  <c r="AU110" i="3"/>
  <c r="AU94" i="3"/>
  <c r="AU70" i="3"/>
  <c r="AU119" i="3"/>
  <c r="AT119" i="3" s="1"/>
  <c r="AS119" i="3" s="1"/>
  <c r="AR119" i="3" s="1"/>
  <c r="AQ119" i="3" s="1"/>
  <c r="AP119" i="3" s="1"/>
  <c r="AO119" i="3" s="1"/>
  <c r="AN119" i="3" s="1"/>
  <c r="AM119" i="3" s="1"/>
  <c r="AL119" i="3" s="1"/>
  <c r="AU93" i="3"/>
  <c r="AU76" i="3"/>
  <c r="AU118" i="3"/>
  <c r="AT118" i="3" s="1"/>
  <c r="AS118" i="3" s="1"/>
  <c r="AR118" i="3" s="1"/>
  <c r="AQ118" i="3" s="1"/>
  <c r="AP118" i="3" s="1"/>
  <c r="AO118" i="3" s="1"/>
  <c r="AN118" i="3" s="1"/>
  <c r="AM118" i="3" s="1"/>
  <c r="AL118" i="3" s="1"/>
  <c r="AU49" i="3"/>
  <c r="AU29" i="3"/>
  <c r="AU47" i="3"/>
  <c r="AU28" i="3"/>
  <c r="AU111" i="3"/>
  <c r="AT111" i="3" s="1"/>
  <c r="AS111" i="3" s="1"/>
  <c r="AR111" i="3" s="1"/>
  <c r="AQ111" i="3" s="1"/>
  <c r="AP111" i="3" s="1"/>
  <c r="AO111" i="3" s="1"/>
  <c r="AN111" i="3" s="1"/>
  <c r="AM111" i="3" s="1"/>
  <c r="AL111" i="3" s="1"/>
  <c r="AU84" i="3"/>
  <c r="AU92" i="3"/>
  <c r="AU66" i="3"/>
  <c r="AT66" i="3" s="1"/>
  <c r="AS66" i="3" s="1"/>
  <c r="AR66" i="3" s="1"/>
  <c r="AQ66" i="3" s="1"/>
  <c r="AP66" i="3" s="1"/>
  <c r="AO66" i="3" s="1"/>
  <c r="AN66" i="3" s="1"/>
  <c r="AM66" i="3" s="1"/>
  <c r="AL66" i="3" s="1"/>
  <c r="AU74" i="3"/>
  <c r="AU85" i="3"/>
  <c r="AU27" i="3"/>
  <c r="AU123" i="3"/>
  <c r="AT123" i="3" s="1"/>
  <c r="AS123" i="3" s="1"/>
  <c r="AR123" i="3" s="1"/>
  <c r="AQ123" i="3" s="1"/>
  <c r="AP123" i="3" s="1"/>
  <c r="AO123" i="3" s="1"/>
  <c r="AN123" i="3" s="1"/>
  <c r="AM123" i="3" s="1"/>
  <c r="AL123" i="3" s="1"/>
  <c r="AU36" i="3"/>
  <c r="AT36" i="3" s="1"/>
  <c r="AS36" i="3" s="1"/>
  <c r="AR36" i="3" s="1"/>
  <c r="AQ36" i="3" s="1"/>
  <c r="AP36" i="3" s="1"/>
  <c r="AO36" i="3" s="1"/>
  <c r="AN36" i="3" s="1"/>
  <c r="AM36" i="3" s="1"/>
  <c r="AL36" i="3" s="1"/>
  <c r="AU109" i="3"/>
  <c r="AU68" i="3"/>
  <c r="AU45" i="3"/>
  <c r="AU31" i="3"/>
  <c r="AU39" i="3"/>
  <c r="AU100" i="3"/>
  <c r="AU77" i="3"/>
  <c r="AT77" i="3" s="1"/>
  <c r="AS77" i="3" s="1"/>
  <c r="AR77" i="3" s="1"/>
  <c r="AQ77" i="3" s="1"/>
  <c r="AP77" i="3" s="1"/>
  <c r="AO77" i="3" s="1"/>
  <c r="AN77" i="3" s="1"/>
  <c r="AM77" i="3" s="1"/>
  <c r="AL77" i="3" s="1"/>
  <c r="AU61" i="3"/>
  <c r="AT61" i="3" s="1"/>
  <c r="AU23" i="3"/>
  <c r="AU62" i="3"/>
  <c r="AU87" i="3"/>
  <c r="AT87" i="3" s="1"/>
  <c r="AS87" i="3" s="1"/>
  <c r="AR87" i="3" s="1"/>
  <c r="AQ87" i="3" s="1"/>
  <c r="AP87" i="3" s="1"/>
  <c r="AO87" i="3" s="1"/>
  <c r="AN87" i="3" s="1"/>
  <c r="AM87" i="3" s="1"/>
  <c r="AL87" i="3" s="1"/>
  <c r="AU102" i="3"/>
  <c r="AU86" i="3"/>
  <c r="AU30" i="3"/>
  <c r="AU65" i="3"/>
  <c r="AU72" i="3"/>
  <c r="AT72" i="3" s="1"/>
  <c r="AU105" i="3"/>
  <c r="Z125" i="3"/>
  <c r="AU95" i="3"/>
  <c r="AU101" i="3"/>
  <c r="AU48" i="3"/>
  <c r="AU60" i="3"/>
  <c r="AU108" i="3"/>
  <c r="AT108" i="3" s="1"/>
  <c r="AU82" i="3"/>
  <c r="AT82" i="3" s="1"/>
  <c r="AS82" i="3" s="1"/>
  <c r="AR82" i="3" s="1"/>
  <c r="AQ82" i="3" s="1"/>
  <c r="AP82" i="3" s="1"/>
  <c r="AO82" i="3" s="1"/>
  <c r="AN82" i="3" s="1"/>
  <c r="AM82" i="3" s="1"/>
  <c r="AL82" i="3" s="1"/>
  <c r="AU51" i="3"/>
  <c r="AU52" i="3"/>
  <c r="AU89" i="3"/>
  <c r="AT89" i="3" s="1"/>
  <c r="AS89" i="3" s="1"/>
  <c r="AR89" i="3" s="1"/>
  <c r="AQ89" i="3" s="1"/>
  <c r="AP89" i="3" s="1"/>
  <c r="AO89" i="3" s="1"/>
  <c r="AN89" i="3" s="1"/>
  <c r="AM89" i="3" s="1"/>
  <c r="AL89" i="3" s="1"/>
  <c r="AU53" i="3"/>
  <c r="AT53" i="3" s="1"/>
  <c r="AS53" i="3" s="1"/>
  <c r="AR53" i="3" s="1"/>
  <c r="AQ53" i="3" s="1"/>
  <c r="AP53" i="3" s="1"/>
  <c r="AO53" i="3" s="1"/>
  <c r="AN53" i="3" s="1"/>
  <c r="AM53" i="3" s="1"/>
  <c r="AL53" i="3" s="1"/>
  <c r="BL2" i="3"/>
  <c r="BL16" i="3"/>
  <c r="AU56" i="3"/>
  <c r="AT56" i="3" s="1"/>
  <c r="AS56" i="3" s="1"/>
  <c r="AR56" i="3" s="1"/>
  <c r="AQ56" i="3" s="1"/>
  <c r="AP56" i="3" s="1"/>
  <c r="AO56" i="3" s="1"/>
  <c r="AN56" i="3" s="1"/>
  <c r="AM56" i="3" s="1"/>
  <c r="AL56" i="3" s="1"/>
  <c r="AU80" i="3"/>
  <c r="AU104" i="3"/>
  <c r="AU122" i="3"/>
  <c r="AT122" i="3" s="1"/>
  <c r="AS122" i="3" s="1"/>
  <c r="AR122" i="3" s="1"/>
  <c r="AQ122" i="3" s="1"/>
  <c r="AP122" i="3" s="1"/>
  <c r="AO122" i="3" s="1"/>
  <c r="AN122" i="3" s="1"/>
  <c r="AM122" i="3" s="1"/>
  <c r="AL122" i="3" s="1"/>
  <c r="BL35" i="3"/>
  <c r="BL37" i="3"/>
  <c r="BL29" i="3"/>
  <c r="BL53" i="3"/>
  <c r="BL48" i="3"/>
  <c r="BL6" i="3"/>
  <c r="AU24" i="3"/>
  <c r="BL5" i="3"/>
  <c r="BL26" i="3"/>
  <c r="BL18" i="3"/>
  <c r="AU83" i="3"/>
  <c r="AU106" i="3"/>
  <c r="AT106" i="3" s="1"/>
  <c r="AS106" i="3" s="1"/>
  <c r="AR106" i="3" s="1"/>
  <c r="AQ106" i="3" s="1"/>
  <c r="AP106" i="3" s="1"/>
  <c r="AO106" i="3" s="1"/>
  <c r="AN106" i="3" s="1"/>
  <c r="AM106" i="3" s="1"/>
  <c r="AL106" i="3" s="1"/>
  <c r="BL11" i="3"/>
  <c r="BL40" i="3"/>
  <c r="BL38" i="3"/>
  <c r="BL30" i="3"/>
  <c r="BL57" i="3"/>
  <c r="BL44" i="3"/>
  <c r="AU32" i="3"/>
  <c r="BL8" i="3"/>
  <c r="BL34" i="3"/>
  <c r="BL19" i="3"/>
  <c r="AU88" i="3"/>
  <c r="AU107" i="3"/>
  <c r="BL12" i="3"/>
  <c r="BL25" i="3"/>
  <c r="BL42" i="3"/>
  <c r="BL39" i="3"/>
  <c r="BL61" i="3"/>
  <c r="BL4" i="3"/>
  <c r="AU40" i="3"/>
  <c r="AU22" i="3"/>
  <c r="AT22" i="3" s="1"/>
  <c r="AS22" i="3" s="1"/>
  <c r="AR22" i="3" s="1"/>
  <c r="AQ22" i="3" s="1"/>
  <c r="AP22" i="3" s="1"/>
  <c r="AO22" i="3" s="1"/>
  <c r="AN22" i="3" s="1"/>
  <c r="AM22" i="3" s="1"/>
  <c r="AL22" i="3" s="1"/>
  <c r="BL17" i="3"/>
  <c r="AU42" i="3"/>
  <c r="AU90" i="3"/>
  <c r="AT90" i="3" s="1"/>
  <c r="AS90" i="3" s="1"/>
  <c r="AR90" i="3" s="1"/>
  <c r="AQ90" i="3" s="1"/>
  <c r="AP90" i="3" s="1"/>
  <c r="AO90" i="3" s="1"/>
  <c r="AN90" i="3" s="1"/>
  <c r="AM90" i="3" s="1"/>
  <c r="AL90" i="3" s="1"/>
  <c r="AU112" i="3"/>
  <c r="AT112" i="3" s="1"/>
  <c r="AS112" i="3" s="1"/>
  <c r="AR112" i="3" s="1"/>
  <c r="AQ112" i="3" s="1"/>
  <c r="AP112" i="3" s="1"/>
  <c r="AO112" i="3" s="1"/>
  <c r="AN112" i="3" s="1"/>
  <c r="AM112" i="3" s="1"/>
  <c r="AL112" i="3" s="1"/>
  <c r="BL13" i="3"/>
  <c r="BL43" i="3"/>
  <c r="BL46" i="3"/>
  <c r="BL27" i="3"/>
  <c r="BL32" i="3"/>
  <c r="BL3" i="3"/>
  <c r="BL10" i="3"/>
  <c r="BL9" i="3"/>
  <c r="AU25" i="3"/>
  <c r="BL23" i="3"/>
  <c r="AU46" i="3"/>
  <c r="AT46" i="3" s="1"/>
  <c r="AS46" i="3" s="1"/>
  <c r="AR46" i="3" s="1"/>
  <c r="AQ46" i="3" s="1"/>
  <c r="AP46" i="3" s="1"/>
  <c r="AO46" i="3" s="1"/>
  <c r="AN46" i="3" s="1"/>
  <c r="AM46" i="3" s="1"/>
  <c r="AL46" i="3" s="1"/>
  <c r="AU91" i="3"/>
  <c r="AT91" i="3" s="1"/>
  <c r="AS91" i="3" s="1"/>
  <c r="AR91" i="3" s="1"/>
  <c r="AQ91" i="3" s="1"/>
  <c r="AP91" i="3" s="1"/>
  <c r="AO91" i="3" s="1"/>
  <c r="AN91" i="3" s="1"/>
  <c r="AM91" i="3" s="1"/>
  <c r="AL91" i="3" s="1"/>
  <c r="AU114" i="3"/>
  <c r="AT114" i="3" s="1"/>
  <c r="AS114" i="3" s="1"/>
  <c r="AR114" i="3" s="1"/>
  <c r="AQ114" i="3" s="1"/>
  <c r="AP114" i="3" s="1"/>
  <c r="AO114" i="3" s="1"/>
  <c r="AN114" i="3" s="1"/>
  <c r="AM114" i="3" s="1"/>
  <c r="AL114" i="3" s="1"/>
  <c r="BL14" i="3"/>
  <c r="BL47" i="3"/>
  <c r="BL50" i="3"/>
  <c r="BL31" i="3"/>
  <c r="BL33" i="3"/>
  <c r="AU26" i="3"/>
  <c r="AU35" i="3"/>
  <c r="AU44" i="3"/>
  <c r="BL20" i="3"/>
  <c r="BL22" i="3"/>
  <c r="AU96" i="3"/>
  <c r="AT96" i="3" s="1"/>
  <c r="AS96" i="3" s="1"/>
  <c r="AR96" i="3" s="1"/>
  <c r="AQ96" i="3" s="1"/>
  <c r="AP96" i="3" s="1"/>
  <c r="AO96" i="3" s="1"/>
  <c r="AN96" i="3" s="1"/>
  <c r="AM96" i="3" s="1"/>
  <c r="AL96" i="3" s="1"/>
  <c r="AU115" i="3"/>
  <c r="BL15" i="3"/>
  <c r="BL51" i="3"/>
  <c r="BL54" i="3"/>
  <c r="BL41" i="3"/>
  <c r="BL52" i="3"/>
  <c r="BL36" i="3"/>
  <c r="BL21" i="3"/>
  <c r="BL60" i="3"/>
  <c r="AU34" i="3"/>
  <c r="AT34" i="3" s="1"/>
  <c r="AS34" i="3" s="1"/>
  <c r="AR34" i="3" s="1"/>
  <c r="AQ34" i="3" s="1"/>
  <c r="AP34" i="3" s="1"/>
  <c r="AO34" i="3" s="1"/>
  <c r="AN34" i="3" s="1"/>
  <c r="AM34" i="3" s="1"/>
  <c r="AL34" i="3" s="1"/>
  <c r="AU67" i="3"/>
  <c r="BL55" i="3"/>
  <c r="AU37" i="3"/>
  <c r="AU75" i="3"/>
  <c r="AT75" i="3" s="1"/>
  <c r="AS75" i="3" s="1"/>
  <c r="AR75" i="3" s="1"/>
  <c r="AQ75" i="3" s="1"/>
  <c r="AP75" i="3" s="1"/>
  <c r="AO75" i="3" s="1"/>
  <c r="AN75" i="3" s="1"/>
  <c r="AM75" i="3" s="1"/>
  <c r="AL75" i="3" s="1"/>
  <c r="BL59" i="3"/>
  <c r="AU43" i="3"/>
  <c r="AU98" i="3"/>
  <c r="BL58" i="3"/>
  <c r="AU59" i="3"/>
  <c r="AT59" i="3" s="1"/>
  <c r="AS59" i="3" s="1"/>
  <c r="AR59" i="3" s="1"/>
  <c r="AQ59" i="3" s="1"/>
  <c r="AP59" i="3" s="1"/>
  <c r="AO59" i="3" s="1"/>
  <c r="AN59" i="3" s="1"/>
  <c r="AM59" i="3" s="1"/>
  <c r="AL59" i="3" s="1"/>
  <c r="AU99" i="3"/>
  <c r="AT99" i="3" s="1"/>
  <c r="AS99" i="3" s="1"/>
  <c r="AR99" i="3" s="1"/>
  <c r="AQ99" i="3" s="1"/>
  <c r="AP99" i="3" s="1"/>
  <c r="AO99" i="3" s="1"/>
  <c r="AN99" i="3" s="1"/>
  <c r="AM99" i="3" s="1"/>
  <c r="AL99" i="3" s="1"/>
  <c r="BL24" i="3"/>
  <c r="AU120" i="3"/>
  <c r="AT120" i="3" s="1"/>
  <c r="AS120" i="3" s="1"/>
  <c r="AR120" i="3" s="1"/>
  <c r="AQ120" i="3" s="1"/>
  <c r="AP120" i="3" s="1"/>
  <c r="AO120" i="3" s="1"/>
  <c r="AN120" i="3" s="1"/>
  <c r="AM120" i="3" s="1"/>
  <c r="AL120" i="3" s="1"/>
  <c r="BL7" i="3"/>
  <c r="AU116" i="3"/>
  <c r="AT116" i="3" s="1"/>
  <c r="AS116" i="3" s="1"/>
  <c r="AR116" i="3" s="1"/>
  <c r="AQ116" i="3" s="1"/>
  <c r="AP116" i="3" s="1"/>
  <c r="AO116" i="3" s="1"/>
  <c r="AN116" i="3" s="1"/>
  <c r="AM116" i="3" s="1"/>
  <c r="AL116" i="3" s="1"/>
  <c r="BL45" i="3"/>
  <c r="AU58" i="3"/>
  <c r="BL49" i="3"/>
  <c r="BL28" i="3"/>
  <c r="AU54" i="3"/>
  <c r="BL56" i="3"/>
  <c r="J32" i="3"/>
  <c r="AC32" i="3"/>
  <c r="L59" i="3"/>
  <c r="AC59" i="3"/>
  <c r="AU64" i="3"/>
  <c r="AU78" i="3"/>
  <c r="AU73" i="3"/>
  <c r="AT73" i="3" s="1"/>
  <c r="AS73" i="3" s="1"/>
  <c r="AR73" i="3" s="1"/>
  <c r="AQ73" i="3" s="1"/>
  <c r="AP73" i="3" s="1"/>
  <c r="AO73" i="3" s="1"/>
  <c r="AN73" i="3" s="1"/>
  <c r="AM73" i="3" s="1"/>
  <c r="AL73" i="3" s="1"/>
  <c r="AU117" i="3"/>
  <c r="AT117" i="3" s="1"/>
  <c r="AS117" i="3" s="1"/>
  <c r="AR117" i="3" s="1"/>
  <c r="AQ117" i="3" s="1"/>
  <c r="AP117" i="3" s="1"/>
  <c r="AO117" i="3" s="1"/>
  <c r="AN117" i="3" s="1"/>
  <c r="AM117" i="3" s="1"/>
  <c r="AL117" i="3" s="1"/>
  <c r="AU97" i="3"/>
  <c r="AU113" i="3"/>
  <c r="AU55" i="3"/>
  <c r="AT55" i="3" s="1"/>
  <c r="AS55" i="3" s="1"/>
  <c r="AR55" i="3" s="1"/>
  <c r="AQ55" i="3" s="1"/>
  <c r="AP55" i="3" s="1"/>
  <c r="AO55" i="3" s="1"/>
  <c r="AN55" i="3" s="1"/>
  <c r="AM55" i="3" s="1"/>
  <c r="AL55" i="3" s="1"/>
  <c r="AU69" i="3"/>
  <c r="AT69" i="3" s="1"/>
  <c r="AS69" i="3" s="1"/>
  <c r="AR69" i="3" s="1"/>
  <c r="AQ69" i="3" s="1"/>
  <c r="AP69" i="3" s="1"/>
  <c r="AO69" i="3" s="1"/>
  <c r="AN69" i="3" s="1"/>
  <c r="AM69" i="3" s="1"/>
  <c r="AL69" i="3" s="1"/>
  <c r="AU63" i="3"/>
  <c r="AC40" i="3"/>
  <c r="K40" i="3"/>
  <c r="L56" i="3"/>
  <c r="AC56" i="3"/>
  <c r="J115" i="3"/>
  <c r="AU38" i="3"/>
  <c r="AT38" i="3" s="1"/>
  <c r="AS38" i="3" s="1"/>
  <c r="AR38" i="3" s="1"/>
  <c r="AQ38" i="3" s="1"/>
  <c r="AP38" i="3" s="1"/>
  <c r="AO38" i="3" s="1"/>
  <c r="AN38" i="3" s="1"/>
  <c r="AM38" i="3" s="1"/>
  <c r="AL38" i="3" s="1"/>
  <c r="AU71" i="3"/>
  <c r="AC84" i="3"/>
  <c r="L84" i="3"/>
  <c r="AT121" i="3"/>
  <c r="AS121" i="3" s="1"/>
  <c r="AR121" i="3" s="1"/>
  <c r="AQ121" i="3" s="1"/>
  <c r="AP121" i="3" s="1"/>
  <c r="AO121" i="3" s="1"/>
  <c r="AN121" i="3" s="1"/>
  <c r="AM121" i="3" s="1"/>
  <c r="AL121" i="3" s="1"/>
  <c r="AT33" i="3"/>
  <c r="AS33" i="3" s="1"/>
  <c r="AR33" i="3" s="1"/>
  <c r="AQ33" i="3" s="1"/>
  <c r="AP33" i="3" s="1"/>
  <c r="AO33" i="3" s="1"/>
  <c r="AN33" i="3" s="1"/>
  <c r="AM33" i="3" s="1"/>
  <c r="AL33" i="3" s="1"/>
  <c r="AT79" i="3"/>
  <c r="AS79" i="3" s="1"/>
  <c r="AR79" i="3" s="1"/>
  <c r="AQ79" i="3" s="1"/>
  <c r="AP79" i="3" s="1"/>
  <c r="AO79" i="3" s="1"/>
  <c r="AN79" i="3" s="1"/>
  <c r="AM79" i="3" s="1"/>
  <c r="AL79" i="3" s="1"/>
  <c r="J101" i="3"/>
  <c r="AC101" i="3"/>
  <c r="AC86" i="3"/>
  <c r="L86" i="3"/>
  <c r="AC102" i="3"/>
  <c r="J102" i="3"/>
  <c r="K103" i="3"/>
  <c r="AC103" i="3"/>
  <c r="AC76" i="3"/>
  <c r="L76" i="3"/>
  <c r="K37" i="3"/>
  <c r="AC37" i="3"/>
  <c r="AT71" i="3"/>
  <c r="AS71" i="3" s="1"/>
  <c r="AR71" i="3" s="1"/>
  <c r="AQ71" i="3" s="1"/>
  <c r="AP71" i="3" s="1"/>
  <c r="AO71" i="3" s="1"/>
  <c r="AN71" i="3" s="1"/>
  <c r="AM71" i="3" s="1"/>
  <c r="AL71" i="3" s="1"/>
  <c r="AC72" i="3"/>
  <c r="L72" i="3"/>
  <c r="L79" i="3"/>
  <c r="AC79" i="3"/>
  <c r="AT101" i="3"/>
  <c r="AS101" i="3" s="1"/>
  <c r="AR101" i="3" s="1"/>
  <c r="AQ101" i="3" s="1"/>
  <c r="AP101" i="3" s="1"/>
  <c r="AO101" i="3" s="1"/>
  <c r="AN101" i="3" s="1"/>
  <c r="AM101" i="3" s="1"/>
  <c r="AL101" i="3" s="1"/>
  <c r="AT48" i="3"/>
  <c r="AS48" i="3" s="1"/>
  <c r="AR48" i="3" s="1"/>
  <c r="AQ48" i="3" s="1"/>
  <c r="AP48" i="3" s="1"/>
  <c r="AO48" i="3" s="1"/>
  <c r="AN48" i="3" s="1"/>
  <c r="AM48" i="3" s="1"/>
  <c r="AL48" i="3" s="1"/>
  <c r="AC57" i="3"/>
  <c r="L57" i="3"/>
  <c r="AC21" i="3"/>
  <c r="K21" i="3"/>
  <c r="AT60" i="3"/>
  <c r="AS60" i="3" s="1"/>
  <c r="AR60" i="3" s="1"/>
  <c r="AQ60" i="3" s="1"/>
  <c r="AP60" i="3" s="1"/>
  <c r="AO60" i="3" s="1"/>
  <c r="AN60" i="3" s="1"/>
  <c r="AM60" i="3" s="1"/>
  <c r="AL60" i="3" s="1"/>
  <c r="K81" i="3"/>
  <c r="AC81" i="3"/>
  <c r="K62" i="3"/>
  <c r="AC62" i="3"/>
  <c r="K23" i="3"/>
  <c r="AC23" i="3"/>
  <c r="AT51" i="3"/>
  <c r="AS51" i="3" s="1"/>
  <c r="AR51" i="3" s="1"/>
  <c r="AQ51" i="3" s="1"/>
  <c r="AP51" i="3" s="1"/>
  <c r="AO51" i="3" s="1"/>
  <c r="AN51" i="3" s="1"/>
  <c r="AM51" i="3" s="1"/>
  <c r="AL51" i="3" s="1"/>
  <c r="AC61" i="3"/>
  <c r="L61" i="3"/>
  <c r="L77" i="3"/>
  <c r="AC77" i="3"/>
  <c r="AT52" i="3"/>
  <c r="AS52" i="3" s="1"/>
  <c r="AR52" i="3" s="1"/>
  <c r="AQ52" i="3" s="1"/>
  <c r="AP52" i="3" s="1"/>
  <c r="AO52" i="3" s="1"/>
  <c r="AN52" i="3" s="1"/>
  <c r="AM52" i="3" s="1"/>
  <c r="AL52" i="3" s="1"/>
  <c r="AT105" i="3"/>
  <c r="AS105" i="3" s="1"/>
  <c r="AR105" i="3" s="1"/>
  <c r="AQ105" i="3" s="1"/>
  <c r="AP105" i="3" s="1"/>
  <c r="AO105" i="3" s="1"/>
  <c r="AN105" i="3" s="1"/>
  <c r="AM105" i="3" s="1"/>
  <c r="AL105" i="3" s="1"/>
  <c r="K95" i="3"/>
  <c r="AC95" i="3"/>
  <c r="L121" i="3"/>
  <c r="AC121" i="3"/>
  <c r="AT65" i="3"/>
  <c r="AS65" i="3"/>
  <c r="K48" i="3"/>
  <c r="AC48" i="3"/>
  <c r="AT30" i="3"/>
  <c r="AS30" i="3" s="1"/>
  <c r="AR30" i="3" s="1"/>
  <c r="AQ30" i="3" s="1"/>
  <c r="AP30" i="3" s="1"/>
  <c r="AO30" i="3" s="1"/>
  <c r="AN30" i="3" s="1"/>
  <c r="AM30" i="3" s="1"/>
  <c r="AL30" i="3" s="1"/>
  <c r="AT86" i="3"/>
  <c r="AS86" i="3" s="1"/>
  <c r="AR86" i="3" s="1"/>
  <c r="AQ86" i="3" s="1"/>
  <c r="AP86" i="3" s="1"/>
  <c r="AO86" i="3" s="1"/>
  <c r="AN86" i="3" s="1"/>
  <c r="AM86" i="3" s="1"/>
  <c r="AL86" i="3" s="1"/>
  <c r="AT102" i="3"/>
  <c r="AS102" i="3" s="1"/>
  <c r="AR102" i="3" s="1"/>
  <c r="AQ102" i="3" s="1"/>
  <c r="AP102" i="3" s="1"/>
  <c r="AO102" i="3" s="1"/>
  <c r="AN102" i="3" s="1"/>
  <c r="AM102" i="3" s="1"/>
  <c r="AL102" i="3" s="1"/>
  <c r="AT62" i="3"/>
  <c r="AS62" i="3" s="1"/>
  <c r="AR62" i="3" s="1"/>
  <c r="AQ62" i="3" s="1"/>
  <c r="AP62" i="3" s="1"/>
  <c r="AO62" i="3" s="1"/>
  <c r="AN62" i="3" s="1"/>
  <c r="AM62" i="3" s="1"/>
  <c r="AL62" i="3" s="1"/>
  <c r="AC82" i="3"/>
  <c r="K109" i="3"/>
  <c r="AC109" i="3"/>
  <c r="AT23" i="3"/>
  <c r="AS23" i="3" s="1"/>
  <c r="AR23" i="3" s="1"/>
  <c r="AQ23" i="3" s="1"/>
  <c r="AP23" i="3" s="1"/>
  <c r="AO23" i="3" s="1"/>
  <c r="AN23" i="3" s="1"/>
  <c r="AM23" i="3" s="1"/>
  <c r="AL23" i="3" s="1"/>
  <c r="AC78" i="3"/>
  <c r="L78" i="3"/>
  <c r="AT100" i="3"/>
  <c r="AS100" i="3" s="1"/>
  <c r="AR100" i="3" s="1"/>
  <c r="AQ100" i="3" s="1"/>
  <c r="AP100" i="3" s="1"/>
  <c r="AO100" i="3" s="1"/>
  <c r="AN100" i="3" s="1"/>
  <c r="AM100" i="3" s="1"/>
  <c r="AL100" i="3" s="1"/>
  <c r="AT39" i="3"/>
  <c r="AS39" i="3" s="1"/>
  <c r="AR39" i="3" s="1"/>
  <c r="AQ39" i="3" s="1"/>
  <c r="AP39" i="3" s="1"/>
  <c r="AO39" i="3" s="1"/>
  <c r="AN39" i="3" s="1"/>
  <c r="AM39" i="3" s="1"/>
  <c r="AL39" i="3" s="1"/>
  <c r="AC65" i="3"/>
  <c r="K65" i="3"/>
  <c r="L85" i="3"/>
  <c r="AC85" i="3"/>
  <c r="AC30" i="3"/>
  <c r="K30" i="3"/>
  <c r="J66" i="3"/>
  <c r="AC66" i="3"/>
  <c r="AT31" i="3"/>
  <c r="AS31" i="3" s="1"/>
  <c r="AR31" i="3" s="1"/>
  <c r="AQ31" i="3" s="1"/>
  <c r="AP31" i="3" s="1"/>
  <c r="AO31" i="3" s="1"/>
  <c r="AN31" i="3" s="1"/>
  <c r="AM31" i="3" s="1"/>
  <c r="AL31" i="3" s="1"/>
  <c r="L60" i="3"/>
  <c r="AC60" i="3"/>
  <c r="L87" i="3"/>
  <c r="AC87" i="3"/>
  <c r="AC108" i="3"/>
  <c r="K108" i="3"/>
  <c r="AT68" i="3"/>
  <c r="AS68" i="3" s="1"/>
  <c r="AR68" i="3" s="1"/>
  <c r="AQ68" i="3" s="1"/>
  <c r="AP68" i="3" s="1"/>
  <c r="AO68" i="3" s="1"/>
  <c r="AN68" i="3" s="1"/>
  <c r="AM68" i="3" s="1"/>
  <c r="AL68" i="3" s="1"/>
  <c r="AT109" i="3"/>
  <c r="AS109" i="3" s="1"/>
  <c r="AR109" i="3" s="1"/>
  <c r="AQ109" i="3" s="1"/>
  <c r="AP109" i="3" s="1"/>
  <c r="AO109" i="3" s="1"/>
  <c r="AN109" i="3" s="1"/>
  <c r="AM109" i="3" s="1"/>
  <c r="AL109" i="3" s="1"/>
  <c r="AC51" i="3"/>
  <c r="K51" i="3"/>
  <c r="J89" i="3"/>
  <c r="AC89" i="3"/>
  <c r="K105" i="3"/>
  <c r="AC105" i="3"/>
  <c r="AT27" i="3"/>
  <c r="AS27" i="3" s="1"/>
  <c r="AR27" i="3" s="1"/>
  <c r="AQ27" i="3" s="1"/>
  <c r="AP27" i="3" s="1"/>
  <c r="AO27" i="3" s="1"/>
  <c r="AN27" i="3" s="1"/>
  <c r="AM27" i="3" s="1"/>
  <c r="AL27" i="3" s="1"/>
  <c r="K39" i="3"/>
  <c r="AC39" i="3"/>
  <c r="AT85" i="3"/>
  <c r="AS85" i="3" s="1"/>
  <c r="AR85" i="3" s="1"/>
  <c r="AQ85" i="3" s="1"/>
  <c r="AP85" i="3" s="1"/>
  <c r="AO85" i="3" s="1"/>
  <c r="AN85" i="3" s="1"/>
  <c r="AM85" i="3" s="1"/>
  <c r="AL85" i="3" s="1"/>
  <c r="AT74" i="3"/>
  <c r="AS74" i="3" s="1"/>
  <c r="AR74" i="3" s="1"/>
  <c r="AQ74" i="3" s="1"/>
  <c r="AP74" i="3" s="1"/>
  <c r="AO74" i="3" s="1"/>
  <c r="AN74" i="3" s="1"/>
  <c r="AM74" i="3" s="1"/>
  <c r="AL74" i="3" s="1"/>
  <c r="J117" i="3"/>
  <c r="AC117" i="3"/>
  <c r="K31" i="3"/>
  <c r="AC31" i="3"/>
  <c r="AT92" i="3"/>
  <c r="AS92" i="3" s="1"/>
  <c r="AR92" i="3" s="1"/>
  <c r="AQ92" i="3" s="1"/>
  <c r="AP92" i="3" s="1"/>
  <c r="AO92" i="3" s="1"/>
  <c r="AN92" i="3" s="1"/>
  <c r="AM92" i="3" s="1"/>
  <c r="AL92" i="3" s="1"/>
  <c r="AC118" i="3"/>
  <c r="J118" i="3"/>
  <c r="L68" i="3"/>
  <c r="AC68" i="3"/>
  <c r="L55" i="3"/>
  <c r="AC55" i="3"/>
  <c r="AC69" i="3"/>
  <c r="L69" i="3"/>
  <c r="AC94" i="3"/>
  <c r="J94" i="3"/>
  <c r="AC110" i="3"/>
  <c r="K110" i="3"/>
  <c r="J27" i="3"/>
  <c r="AC27" i="3"/>
  <c r="K63" i="3"/>
  <c r="AC63" i="3"/>
  <c r="AT64" i="3"/>
  <c r="AS64" i="3" s="1"/>
  <c r="AR64" i="3" s="1"/>
  <c r="AQ64" i="3" s="1"/>
  <c r="AP64" i="3" s="1"/>
  <c r="AO64" i="3" s="1"/>
  <c r="AN64" i="3" s="1"/>
  <c r="AM64" i="3" s="1"/>
  <c r="AL64" i="3" s="1"/>
  <c r="AT78" i="3"/>
  <c r="AS78" i="3" s="1"/>
  <c r="AR78" i="3" s="1"/>
  <c r="AQ78" i="3" s="1"/>
  <c r="AP78" i="3" s="1"/>
  <c r="AO78" i="3" s="1"/>
  <c r="AN78" i="3" s="1"/>
  <c r="AM78" i="3" s="1"/>
  <c r="AL78" i="3" s="1"/>
  <c r="AC100" i="3"/>
  <c r="J100" i="3"/>
  <c r="AC28" i="3"/>
  <c r="J28" i="3"/>
  <c r="AC74" i="3"/>
  <c r="L74" i="3"/>
  <c r="AT97" i="3"/>
  <c r="AS97" i="3" s="1"/>
  <c r="AR97" i="3" s="1"/>
  <c r="AQ97" i="3" s="1"/>
  <c r="AP97" i="3" s="1"/>
  <c r="AO97" i="3" s="1"/>
  <c r="AN97" i="3" s="1"/>
  <c r="AM97" i="3" s="1"/>
  <c r="AL97" i="3" s="1"/>
  <c r="AT113" i="3"/>
  <c r="AS113" i="3" s="1"/>
  <c r="AR113" i="3" s="1"/>
  <c r="AQ113" i="3" s="1"/>
  <c r="AP113" i="3" s="1"/>
  <c r="AO113" i="3" s="1"/>
  <c r="AN113" i="3" s="1"/>
  <c r="AM113" i="3" s="1"/>
  <c r="AL113" i="3" s="1"/>
  <c r="AC67" i="3"/>
  <c r="L67" i="3"/>
  <c r="K45" i="3"/>
  <c r="AC45" i="3"/>
  <c r="J93" i="3"/>
  <c r="AC93" i="3"/>
  <c r="K36" i="3"/>
  <c r="AC36" i="3"/>
  <c r="AT63" i="3"/>
  <c r="AS63" i="3" s="1"/>
  <c r="AR63" i="3" s="1"/>
  <c r="AQ63" i="3" s="1"/>
  <c r="AP63" i="3" s="1"/>
  <c r="AO63" i="3" s="1"/>
  <c r="AN63" i="3" s="1"/>
  <c r="AM63" i="3" s="1"/>
  <c r="AL63" i="3" s="1"/>
  <c r="K64" i="3"/>
  <c r="AC64" i="3"/>
  <c r="AT84" i="3"/>
  <c r="AS84" i="3" s="1"/>
  <c r="AR84" i="3" s="1"/>
  <c r="AQ84" i="3" s="1"/>
  <c r="AP84" i="3" s="1"/>
  <c r="AO84" i="3" s="1"/>
  <c r="AN84" i="3" s="1"/>
  <c r="AM84" i="3" s="1"/>
  <c r="AL84" i="3" s="1"/>
  <c r="AT28" i="3"/>
  <c r="AS28" i="3" s="1"/>
  <c r="AR28" i="3" s="1"/>
  <c r="AQ28" i="3" s="1"/>
  <c r="AP28" i="3" s="1"/>
  <c r="AO28" i="3" s="1"/>
  <c r="AN28" i="3" s="1"/>
  <c r="AM28" i="3" s="1"/>
  <c r="AL28" i="3" s="1"/>
  <c r="AT47" i="3"/>
  <c r="AS47" i="3"/>
  <c r="AR47" i="3" s="1"/>
  <c r="AQ47" i="3" s="1"/>
  <c r="AP47" i="3" s="1"/>
  <c r="AO47" i="3" s="1"/>
  <c r="AN47" i="3" s="1"/>
  <c r="AM47" i="3" s="1"/>
  <c r="AL47" i="3" s="1"/>
  <c r="AT29" i="3"/>
  <c r="AS29" i="3" s="1"/>
  <c r="AR29" i="3" s="1"/>
  <c r="AQ29" i="3" s="1"/>
  <c r="AP29" i="3" s="1"/>
  <c r="AO29" i="3" s="1"/>
  <c r="AN29" i="3" s="1"/>
  <c r="AM29" i="3" s="1"/>
  <c r="AL29" i="3" s="1"/>
  <c r="AT49" i="3"/>
  <c r="AS49" i="3" s="1"/>
  <c r="AR49" i="3" s="1"/>
  <c r="AQ49" i="3" s="1"/>
  <c r="AP49" i="3" s="1"/>
  <c r="AO49" i="3" s="1"/>
  <c r="AN49" i="3" s="1"/>
  <c r="AM49" i="3" s="1"/>
  <c r="AL49" i="3" s="1"/>
  <c r="K44" i="3"/>
  <c r="AC44" i="3"/>
  <c r="L75" i="3"/>
  <c r="AC75" i="3"/>
  <c r="AC92" i="3"/>
  <c r="J92" i="3"/>
  <c r="AT76" i="3"/>
  <c r="AS76" i="3" s="1"/>
  <c r="AR76" i="3" s="1"/>
  <c r="AQ76" i="3" s="1"/>
  <c r="AP76" i="3" s="1"/>
  <c r="AO76" i="3" s="1"/>
  <c r="AN76" i="3" s="1"/>
  <c r="AM76" i="3" s="1"/>
  <c r="AL76" i="3" s="1"/>
  <c r="AT93" i="3"/>
  <c r="AS93" i="3" s="1"/>
  <c r="AR93" i="3" s="1"/>
  <c r="AQ93" i="3" s="1"/>
  <c r="AP93" i="3" s="1"/>
  <c r="AO93" i="3" s="1"/>
  <c r="AN93" i="3" s="1"/>
  <c r="AM93" i="3" s="1"/>
  <c r="AL93" i="3" s="1"/>
  <c r="K41" i="3"/>
  <c r="AC41" i="3"/>
  <c r="AT70" i="3"/>
  <c r="AS70" i="3" s="1"/>
  <c r="AR70" i="3" s="1"/>
  <c r="AQ70" i="3" s="1"/>
  <c r="AP70" i="3" s="1"/>
  <c r="AO70" i="3" s="1"/>
  <c r="AN70" i="3" s="1"/>
  <c r="AM70" i="3" s="1"/>
  <c r="AL70" i="3" s="1"/>
  <c r="AT94" i="3"/>
  <c r="AS94" i="3" s="1"/>
  <c r="AR94" i="3" s="1"/>
  <c r="AQ94" i="3" s="1"/>
  <c r="AP94" i="3" s="1"/>
  <c r="AO94" i="3" s="1"/>
  <c r="AN94" i="3" s="1"/>
  <c r="AM94" i="3" s="1"/>
  <c r="AL94" i="3" s="1"/>
  <c r="AT110" i="3"/>
  <c r="AS110" i="3" s="1"/>
  <c r="AR110" i="3" s="1"/>
  <c r="AQ110" i="3" s="1"/>
  <c r="AP110" i="3" s="1"/>
  <c r="AO110" i="3" s="1"/>
  <c r="AN110" i="3" s="1"/>
  <c r="AM110" i="3" s="1"/>
  <c r="AL110" i="3" s="1"/>
  <c r="K111" i="3"/>
  <c r="AC111" i="3"/>
  <c r="J33" i="3"/>
  <c r="AC33" i="3"/>
  <c r="K47" i="3"/>
  <c r="AC47" i="3"/>
  <c r="L73" i="3"/>
  <c r="AC73" i="3"/>
  <c r="AC29" i="3"/>
  <c r="K29" i="3"/>
  <c r="J97" i="3"/>
  <c r="AC97" i="3"/>
  <c r="J113" i="3"/>
  <c r="AC113" i="3"/>
  <c r="AT81" i="3"/>
  <c r="AS81" i="3" s="1"/>
  <c r="AR81" i="3" s="1"/>
  <c r="AQ81" i="3" s="1"/>
  <c r="AP81" i="3" s="1"/>
  <c r="AO81" i="3" s="1"/>
  <c r="AN81" i="3" s="1"/>
  <c r="AM81" i="3" s="1"/>
  <c r="AL81" i="3" s="1"/>
  <c r="AT103" i="3"/>
  <c r="AS103" i="3" s="1"/>
  <c r="AR103" i="3" s="1"/>
  <c r="AQ103" i="3" s="1"/>
  <c r="AP103" i="3" s="1"/>
  <c r="AO103" i="3" s="1"/>
  <c r="AN103" i="3" s="1"/>
  <c r="AM103" i="3" s="1"/>
  <c r="AL103" i="3" s="1"/>
  <c r="K119" i="3"/>
  <c r="AC119" i="3"/>
  <c r="AT41" i="3"/>
  <c r="AS41" i="3" s="1"/>
  <c r="AR41" i="3" s="1"/>
  <c r="AQ41" i="3" s="1"/>
  <c r="AP41" i="3" s="1"/>
  <c r="AO41" i="3" s="1"/>
  <c r="AN41" i="3" s="1"/>
  <c r="AM41" i="3" s="1"/>
  <c r="AL41" i="3" s="1"/>
  <c r="L70" i="3"/>
  <c r="AC70" i="3"/>
  <c r="AC38" i="3"/>
  <c r="K38" i="3"/>
  <c r="K71" i="3"/>
  <c r="AC71" i="3"/>
  <c r="C16" i="3"/>
  <c r="D18" i="3" s="1"/>
  <c r="O123" i="3"/>
  <c r="O125" i="3"/>
  <c r="O120" i="3"/>
  <c r="O106" i="3"/>
  <c r="O83" i="3"/>
  <c r="O49" i="3"/>
  <c r="O50" i="3"/>
  <c r="O88" i="3"/>
  <c r="O73" i="3"/>
  <c r="O115" i="3"/>
  <c r="O93" i="3"/>
  <c r="O112" i="3"/>
  <c r="O119" i="3"/>
  <c r="O105" i="3"/>
  <c r="O56" i="3"/>
  <c r="O76" i="3"/>
  <c r="O69" i="3"/>
  <c r="O87" i="3"/>
  <c r="O47" i="3"/>
  <c r="O82" i="3"/>
  <c r="O116" i="3"/>
  <c r="O111" i="3"/>
  <c r="O78" i="3"/>
  <c r="O64" i="3"/>
  <c r="O114" i="3"/>
  <c r="O91" i="3"/>
  <c r="O109" i="3"/>
  <c r="O54" i="3"/>
  <c r="O96" i="3"/>
  <c r="O81" i="3"/>
  <c r="O44" i="3"/>
  <c r="O70" i="3"/>
  <c r="O67" i="3"/>
  <c r="O45" i="3"/>
  <c r="O63" i="3"/>
  <c r="O113" i="3"/>
  <c r="O60" i="3"/>
  <c r="O100" i="3"/>
  <c r="O77" i="3"/>
  <c r="O95" i="3"/>
  <c r="O51" i="3"/>
  <c r="O117" i="3"/>
  <c r="C15" i="3"/>
  <c r="C18" i="3" s="1"/>
  <c r="O48" i="3"/>
  <c r="O61" i="3"/>
  <c r="O42" i="3"/>
  <c r="O72" i="3"/>
  <c r="O122" i="3"/>
  <c r="O99" i="3"/>
  <c r="O53" i="3"/>
  <c r="O58" i="3"/>
  <c r="O104" i="3"/>
  <c r="O90" i="3"/>
  <c r="O118" i="3"/>
  <c r="O98" i="3"/>
  <c r="O85" i="3"/>
  <c r="O86" i="3"/>
  <c r="O71" i="3"/>
  <c r="O121" i="3"/>
  <c r="O66" i="3"/>
  <c r="O92" i="3"/>
  <c r="O110" i="3"/>
  <c r="O103" i="3"/>
  <c r="O108" i="3"/>
  <c r="O97" i="3"/>
  <c r="O75" i="3"/>
  <c r="O101" i="3"/>
  <c r="O46" i="3"/>
  <c r="O80" i="3"/>
  <c r="O65" i="3"/>
  <c r="O107" i="3"/>
  <c r="O57" i="3"/>
  <c r="O62" i="3"/>
  <c r="O89" i="3"/>
  <c r="O59" i="3"/>
  <c r="O52" i="3"/>
  <c r="O68" i="3"/>
  <c r="O94" i="3"/>
  <c r="O79" i="3"/>
  <c r="O43" i="3"/>
  <c r="O74" i="3"/>
  <c r="O102" i="3"/>
  <c r="O84" i="3"/>
  <c r="O55" i="3"/>
  <c r="AI123" i="3"/>
  <c r="AJ123" i="3"/>
  <c r="AK123" i="3"/>
  <c r="L123" i="3"/>
  <c r="AC123" i="3"/>
  <c r="AT125" i="3"/>
  <c r="AS125" i="3" s="1"/>
  <c r="AR125" i="3" s="1"/>
  <c r="AQ125" i="3" s="1"/>
  <c r="AP125" i="3" s="1"/>
  <c r="AO125" i="3" s="1"/>
  <c r="AN125" i="3" s="1"/>
  <c r="AM125" i="3" s="1"/>
  <c r="AL125" i="3" s="1"/>
  <c r="AI83" i="1"/>
  <c r="AK83" i="1"/>
  <c r="AJ83" i="1"/>
  <c r="AH83" i="1" s="1"/>
  <c r="AG83" i="1" s="1"/>
  <c r="AU123" i="1"/>
  <c r="AT25" i="1"/>
  <c r="AS25" i="1" s="1"/>
  <c r="AR25" i="1" s="1"/>
  <c r="AQ25" i="1" s="1"/>
  <c r="AP25" i="1"/>
  <c r="AO25" i="1" s="1"/>
  <c r="AN25" i="1" s="1"/>
  <c r="AM25" i="1" s="1"/>
  <c r="AL25" i="1" s="1"/>
  <c r="AI70" i="1"/>
  <c r="AK70" i="1"/>
  <c r="AJ70" i="1"/>
  <c r="AT69" i="1"/>
  <c r="AS69" i="1"/>
  <c r="AR69" i="1" s="1"/>
  <c r="AQ69" i="1" s="1"/>
  <c r="AP69" i="1" s="1"/>
  <c r="AO69" i="1" s="1"/>
  <c r="AN69" i="1" s="1"/>
  <c r="AM69" i="1" s="1"/>
  <c r="AL69" i="1" s="1"/>
  <c r="AU78" i="1"/>
  <c r="BM38" i="1"/>
  <c r="BM51" i="1"/>
  <c r="BM107" i="1"/>
  <c r="BM9" i="1"/>
  <c r="BM76" i="1"/>
  <c r="BM34" i="1"/>
  <c r="BM60" i="1"/>
  <c r="BM25" i="1"/>
  <c r="BM85" i="1"/>
  <c r="BM26" i="1"/>
  <c r="BM35" i="1"/>
  <c r="AU131" i="1"/>
  <c r="AU71" i="1"/>
  <c r="BM64" i="1"/>
  <c r="BM36" i="1"/>
  <c r="AU125" i="1"/>
  <c r="BM7" i="1"/>
  <c r="BM82" i="1"/>
  <c r="AU114" i="1"/>
  <c r="AU65" i="1"/>
  <c r="AT65" i="1" s="1"/>
  <c r="AS65" i="1" s="1"/>
  <c r="AR65" i="1" s="1"/>
  <c r="AQ65" i="1" s="1"/>
  <c r="AP65" i="1" s="1"/>
  <c r="AO65" i="1" s="1"/>
  <c r="AN65" i="1" s="1"/>
  <c r="AM65" i="1" s="1"/>
  <c r="AL65" i="1" s="1"/>
  <c r="BM23" i="1"/>
  <c r="BM46" i="1"/>
  <c r="BM92" i="1"/>
  <c r="BM110" i="1"/>
  <c r="BM10" i="1"/>
  <c r="BM83" i="1"/>
  <c r="BM93" i="1"/>
  <c r="BM14" i="1"/>
  <c r="BM55" i="1"/>
  <c r="AU38" i="1"/>
  <c r="BM48" i="1"/>
  <c r="AU76" i="1"/>
  <c r="AU42" i="1"/>
  <c r="AT42" i="1" s="1"/>
  <c r="AS42" i="1" s="1"/>
  <c r="AR42" i="1" s="1"/>
  <c r="AQ42" i="1" s="1"/>
  <c r="AP42" i="1" s="1"/>
  <c r="AO42" i="1" s="1"/>
  <c r="AN42" i="1" s="1"/>
  <c r="AM42" i="1" s="1"/>
  <c r="AL42" i="1" s="1"/>
  <c r="BM87" i="1"/>
  <c r="AU96" i="1"/>
  <c r="AU111" i="1"/>
  <c r="BM97" i="1"/>
  <c r="AU118" i="1"/>
  <c r="BM65" i="1"/>
  <c r="BM77" i="1"/>
  <c r="BM5" i="1"/>
  <c r="BM74" i="1"/>
  <c r="BM68" i="1"/>
  <c r="BM30" i="1"/>
  <c r="BM67" i="1"/>
  <c r="AU28" i="1"/>
  <c r="BM96" i="1"/>
  <c r="BM31" i="1"/>
  <c r="AU29" i="1"/>
  <c r="BM70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AU91" i="1"/>
  <c r="BM106" i="1"/>
  <c r="BM16" i="1"/>
  <c r="AU49" i="1"/>
  <c r="BM12" i="1"/>
  <c r="BM33" i="1"/>
  <c r="BM62" i="1"/>
  <c r="BM4" i="1"/>
  <c r="BM89" i="1"/>
  <c r="BM75" i="1"/>
  <c r="AU66" i="1"/>
  <c r="BM56" i="1"/>
  <c r="BM108" i="1"/>
  <c r="BM37" i="1"/>
  <c r="AU126" i="1"/>
  <c r="AU62" i="1"/>
  <c r="BM100" i="1"/>
  <c r="BM49" i="1"/>
  <c r="BM105" i="1"/>
  <c r="BM28" i="1"/>
  <c r="AU59" i="1"/>
  <c r="AT59" i="1" s="1"/>
  <c r="AS59" i="1" s="1"/>
  <c r="AR59" i="1" s="1"/>
  <c r="AQ59" i="1" s="1"/>
  <c r="AP59" i="1" s="1"/>
  <c r="AO59" i="1" s="1"/>
  <c r="AN59" i="1" s="1"/>
  <c r="AM59" i="1" s="1"/>
  <c r="AL59" i="1" s="1"/>
  <c r="AJ59" i="1" s="1"/>
  <c r="BM22" i="1"/>
  <c r="BM52" i="1"/>
  <c r="BM86" i="1"/>
  <c r="BM3" i="1"/>
  <c r="BM88" i="1"/>
  <c r="BM61" i="1"/>
  <c r="BM66" i="1"/>
  <c r="AU54" i="1"/>
  <c r="AT54" i="1" s="1"/>
  <c r="AS54" i="1" s="1"/>
  <c r="AR54" i="1" s="1"/>
  <c r="AQ54" i="1" s="1"/>
  <c r="AP54" i="1" s="1"/>
  <c r="AO54" i="1" s="1"/>
  <c r="AN54" i="1" s="1"/>
  <c r="AM54" i="1" s="1"/>
  <c r="AL54" i="1" s="1"/>
  <c r="BM73" i="1"/>
  <c r="BM95" i="1"/>
  <c r="BM18" i="1"/>
  <c r="AU113" i="1"/>
  <c r="AT113" i="1" s="1"/>
  <c r="AS113" i="1" s="1"/>
  <c r="AR113" i="1" s="1"/>
  <c r="AQ113" i="1" s="1"/>
  <c r="AP113" i="1" s="1"/>
  <c r="AO113" i="1" s="1"/>
  <c r="AN113" i="1" s="1"/>
  <c r="AM113" i="1" s="1"/>
  <c r="AL113" i="1" s="1"/>
  <c r="BM8" i="1"/>
  <c r="BM43" i="1"/>
  <c r="BM13" i="1"/>
  <c r="BM71" i="1"/>
  <c r="AU107" i="1"/>
  <c r="AT107" i="1" s="1"/>
  <c r="AS107" i="1" s="1"/>
  <c r="AR107" i="1" s="1"/>
  <c r="AQ107" i="1" s="1"/>
  <c r="AP107" i="1" s="1"/>
  <c r="AO107" i="1" s="1"/>
  <c r="AN107" i="1" s="1"/>
  <c r="AM107" i="1" s="1"/>
  <c r="AL107" i="1" s="1"/>
  <c r="AU106" i="1"/>
  <c r="AT106" i="1" s="1"/>
  <c r="AS106" i="1" s="1"/>
  <c r="AR106" i="1" s="1"/>
  <c r="AQ106" i="1" s="1"/>
  <c r="AP106" i="1" s="1"/>
  <c r="AO106" i="1" s="1"/>
  <c r="AN106" i="1" s="1"/>
  <c r="AM106" i="1" s="1"/>
  <c r="AL106" i="1" s="1"/>
  <c r="AU56" i="1"/>
  <c r="AT56" i="1" s="1"/>
  <c r="AS56" i="1" s="1"/>
  <c r="AR56" i="1" s="1"/>
  <c r="AQ56" i="1" s="1"/>
  <c r="AP56" i="1" s="1"/>
  <c r="AO56" i="1" s="1"/>
  <c r="AN56" i="1" s="1"/>
  <c r="AM56" i="1" s="1"/>
  <c r="AL56" i="1" s="1"/>
  <c r="BM6" i="1"/>
  <c r="BM41" i="1"/>
  <c r="BM90" i="1"/>
  <c r="BM79" i="1"/>
  <c r="BM102" i="1"/>
  <c r="BM24" i="1"/>
  <c r="BM81" i="1"/>
  <c r="AU37" i="1"/>
  <c r="BM104" i="1"/>
  <c r="BM45" i="1"/>
  <c r="BM78" i="1"/>
  <c r="AU116" i="1"/>
  <c r="AT116" i="1" s="1"/>
  <c r="AS116" i="1" s="1"/>
  <c r="AR116" i="1" s="1"/>
  <c r="AQ116" i="1" s="1"/>
  <c r="AP116" i="1" s="1"/>
  <c r="AO116" i="1" s="1"/>
  <c r="AN116" i="1" s="1"/>
  <c r="AM116" i="1" s="1"/>
  <c r="AL116" i="1" s="1"/>
  <c r="AU101" i="1"/>
  <c r="BM98" i="1"/>
  <c r="BM27" i="1"/>
  <c r="AU26" i="1"/>
  <c r="BM39" i="1"/>
  <c r="BM50" i="1"/>
  <c r="AU98" i="1"/>
  <c r="BM15" i="1"/>
  <c r="BM59" i="1"/>
  <c r="BM103" i="1"/>
  <c r="BM63" i="1"/>
  <c r="BM29" i="1"/>
  <c r="BM80" i="1"/>
  <c r="BM53" i="1"/>
  <c r="BM111" i="1"/>
  <c r="BM19" i="1"/>
  <c r="BM69" i="1"/>
  <c r="BM57" i="1"/>
  <c r="AU92" i="1"/>
  <c r="AT92" i="1" s="1"/>
  <c r="AS92" i="1" s="1"/>
  <c r="AR92" i="1" s="1"/>
  <c r="AQ92" i="1" s="1"/>
  <c r="AP92" i="1" s="1"/>
  <c r="AO92" i="1" s="1"/>
  <c r="AN92" i="1" s="1"/>
  <c r="AM92" i="1" s="1"/>
  <c r="AL92" i="1" s="1"/>
  <c r="BM44" i="1"/>
  <c r="AU74" i="1"/>
  <c r="AU31" i="1"/>
  <c r="BM84" i="1"/>
  <c r="BM40" i="1"/>
  <c r="AU89" i="1"/>
  <c r="BM42" i="1"/>
  <c r="BM47" i="1"/>
  <c r="BM91" i="1"/>
  <c r="AU58" i="1"/>
  <c r="BM17" i="1"/>
  <c r="BM11" i="1"/>
  <c r="BM32" i="1"/>
  <c r="AU84" i="1"/>
  <c r="AU81" i="1"/>
  <c r="AT81" i="1" s="1"/>
  <c r="AS81" i="1" s="1"/>
  <c r="AR81" i="1" s="1"/>
  <c r="AQ81" i="1" s="1"/>
  <c r="AP81" i="1" s="1"/>
  <c r="AO81" i="1" s="1"/>
  <c r="AN81" i="1" s="1"/>
  <c r="AM81" i="1" s="1"/>
  <c r="AL81" i="1" s="1"/>
  <c r="BM99" i="1"/>
  <c r="BM72" i="1"/>
  <c r="BM109" i="1"/>
  <c r="BM58" i="1"/>
  <c r="BM94" i="1"/>
  <c r="BM54" i="1"/>
  <c r="BM2" i="1"/>
  <c r="BM101" i="1"/>
  <c r="AU61" i="1"/>
  <c r="AU50" i="1"/>
  <c r="BM21" i="1"/>
  <c r="BM20" i="1"/>
  <c r="AU41" i="1"/>
  <c r="AT41" i="1" s="1"/>
  <c r="AS41" i="1" s="1"/>
  <c r="AR41" i="1" s="1"/>
  <c r="AQ41" i="1" s="1"/>
  <c r="AP41" i="1" s="1"/>
  <c r="AO41" i="1" s="1"/>
  <c r="AN41" i="1" s="1"/>
  <c r="AM41" i="1" s="1"/>
  <c r="AL41" i="1" s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AT108" i="1"/>
  <c r="AS108" i="1" s="1"/>
  <c r="AR108" i="1" s="1"/>
  <c r="AQ108" i="1" s="1"/>
  <c r="AP108" i="1" s="1"/>
  <c r="AO108" i="1" s="1"/>
  <c r="AN108" i="1" s="1"/>
  <c r="AM108" i="1" s="1"/>
  <c r="AL108" i="1" s="1"/>
  <c r="K52" i="1"/>
  <c r="AF52" i="1"/>
  <c r="AT39" i="1"/>
  <c r="AS39" i="1" s="1"/>
  <c r="AR39" i="1" s="1"/>
  <c r="AQ39" i="1" s="1"/>
  <c r="AP39" i="1" s="1"/>
  <c r="AO39" i="1" s="1"/>
  <c r="AN39" i="1" s="1"/>
  <c r="AM39" i="1" s="1"/>
  <c r="AL39" i="1" s="1"/>
  <c r="AT30" i="1"/>
  <c r="AS30" i="1" s="1"/>
  <c r="AR30" i="1" s="1"/>
  <c r="AQ30" i="1" s="1"/>
  <c r="AP30" i="1" s="1"/>
  <c r="AO30" i="1" s="1"/>
  <c r="AN30" i="1" s="1"/>
  <c r="AM30" i="1" s="1"/>
  <c r="AL30" i="1" s="1"/>
  <c r="AT24" i="1"/>
  <c r="AS24" i="1" s="1"/>
  <c r="AR24" i="1" s="1"/>
  <c r="AQ24" i="1" s="1"/>
  <c r="AP24" i="1" s="1"/>
  <c r="AO24" i="1" s="1"/>
  <c r="AN24" i="1" s="1"/>
  <c r="AM24" i="1" s="1"/>
  <c r="AL24" i="1" s="1"/>
  <c r="AK59" i="1"/>
  <c r="AI59" i="1"/>
  <c r="J66" i="1"/>
  <c r="AF66" i="1"/>
  <c r="AT103" i="1"/>
  <c r="AS103" i="1" s="1"/>
  <c r="AR103" i="1" s="1"/>
  <c r="AQ103" i="1" s="1"/>
  <c r="AP103" i="1" s="1"/>
  <c r="AO103" i="1" s="1"/>
  <c r="AN103" i="1" s="1"/>
  <c r="AM103" i="1" s="1"/>
  <c r="AL103" i="1" s="1"/>
  <c r="AE56" i="1"/>
  <c r="AF56" i="1" s="1"/>
  <c r="K106" i="1"/>
  <c r="L57" i="1"/>
  <c r="AT135" i="1"/>
  <c r="AS135" i="1" s="1"/>
  <c r="AR135" i="1" s="1"/>
  <c r="AQ135" i="1" s="1"/>
  <c r="AP135" i="1" s="1"/>
  <c r="AO135" i="1" s="1"/>
  <c r="AN135" i="1" s="1"/>
  <c r="AM135" i="1" s="1"/>
  <c r="AL135" i="1" s="1"/>
  <c r="AE116" i="1"/>
  <c r="AF116" i="1" s="1"/>
  <c r="AE59" i="1"/>
  <c r="AT128" i="1"/>
  <c r="AS128" i="1" s="1"/>
  <c r="AR128" i="1" s="1"/>
  <c r="AQ128" i="1" s="1"/>
  <c r="AP128" i="1" s="1"/>
  <c r="AO128" i="1" s="1"/>
  <c r="AN128" i="1" s="1"/>
  <c r="AM128" i="1" s="1"/>
  <c r="AL128" i="1" s="1"/>
  <c r="AE115" i="1"/>
  <c r="AF115" i="1" s="1"/>
  <c r="L75" i="1"/>
  <c r="AE31" i="1"/>
  <c r="L70" i="1"/>
  <c r="AE130" i="1"/>
  <c r="AE22" i="1"/>
  <c r="L78" i="1"/>
  <c r="K47" i="1"/>
  <c r="AT73" i="1"/>
  <c r="AS73" i="1" s="1"/>
  <c r="AR73" i="1" s="1"/>
  <c r="AQ73" i="1" s="1"/>
  <c r="AP73" i="1" s="1"/>
  <c r="AO73" i="1" s="1"/>
  <c r="AN73" i="1" s="1"/>
  <c r="AM73" i="1" s="1"/>
  <c r="AL73" i="1" s="1"/>
  <c r="L132" i="1"/>
  <c r="AE127" i="1"/>
  <c r="AF127" i="1" s="1"/>
  <c r="K48" i="1"/>
  <c r="J124" i="1"/>
  <c r="AT102" i="1"/>
  <c r="AS102" i="1" s="1"/>
  <c r="AR102" i="1" s="1"/>
  <c r="AQ102" i="1" s="1"/>
  <c r="AP102" i="1" s="1"/>
  <c r="AO102" i="1" s="1"/>
  <c r="AN102" i="1" s="1"/>
  <c r="AM102" i="1" s="1"/>
  <c r="AL102" i="1" s="1"/>
  <c r="AE55" i="1"/>
  <c r="AT34" i="1"/>
  <c r="AS34" i="1" s="1"/>
  <c r="AR34" i="1" s="1"/>
  <c r="AQ34" i="1" s="1"/>
  <c r="AP34" i="1" s="1"/>
  <c r="AO34" i="1" s="1"/>
  <c r="AN34" i="1" s="1"/>
  <c r="AM34" i="1" s="1"/>
  <c r="AL34" i="1" s="1"/>
  <c r="AE96" i="1"/>
  <c r="AF96" i="1" s="1"/>
  <c r="L56" i="1"/>
  <c r="AE38" i="1"/>
  <c r="AF38" i="1" s="1"/>
  <c r="K135" i="1"/>
  <c r="AF135" i="1"/>
  <c r="L116" i="1"/>
  <c r="AE29" i="1"/>
  <c r="AT82" i="1"/>
  <c r="AS82" i="1"/>
  <c r="AR82" i="1" s="1"/>
  <c r="AQ82" i="1" s="1"/>
  <c r="AP82" i="1" s="1"/>
  <c r="AO82" i="1" s="1"/>
  <c r="AN82" i="1" s="1"/>
  <c r="AM82" i="1" s="1"/>
  <c r="AL82" i="1" s="1"/>
  <c r="J128" i="1"/>
  <c r="K115" i="1"/>
  <c r="L84" i="1"/>
  <c r="AF84" i="1"/>
  <c r="AE75" i="1"/>
  <c r="AF75" i="1" s="1"/>
  <c r="AT110" i="1"/>
  <c r="AS110" i="1" s="1"/>
  <c r="AR110" i="1" s="1"/>
  <c r="AQ110" i="1" s="1"/>
  <c r="AP110" i="1" s="1"/>
  <c r="AO110" i="1" s="1"/>
  <c r="AN110" i="1" s="1"/>
  <c r="AM110" i="1" s="1"/>
  <c r="AL110" i="1" s="1"/>
  <c r="AT104" i="1"/>
  <c r="AS104" i="1" s="1"/>
  <c r="AR104" i="1" s="1"/>
  <c r="AQ104" i="1" s="1"/>
  <c r="AP104" i="1" s="1"/>
  <c r="AO104" i="1" s="1"/>
  <c r="AN104" i="1" s="1"/>
  <c r="AM104" i="1" s="1"/>
  <c r="AL104" i="1" s="1"/>
  <c r="AE70" i="1"/>
  <c r="AF70" i="1" s="1"/>
  <c r="AT130" i="1"/>
  <c r="AS130" i="1" s="1"/>
  <c r="AR130" i="1" s="1"/>
  <c r="AQ130" i="1" s="1"/>
  <c r="AP130" i="1" s="1"/>
  <c r="AO130" i="1" s="1"/>
  <c r="AN130" i="1" s="1"/>
  <c r="AM130" i="1" s="1"/>
  <c r="AL130" i="1" s="1"/>
  <c r="AT119" i="1"/>
  <c r="AS119" i="1" s="1"/>
  <c r="AR119" i="1" s="1"/>
  <c r="AQ119" i="1" s="1"/>
  <c r="AP119" i="1" s="1"/>
  <c r="AO119" i="1" s="1"/>
  <c r="AN119" i="1" s="1"/>
  <c r="AM119" i="1" s="1"/>
  <c r="AL119" i="1" s="1"/>
  <c r="AE78" i="1"/>
  <c r="AF78" i="1" s="1"/>
  <c r="AE47" i="1"/>
  <c r="AF47" i="1" s="1"/>
  <c r="L73" i="1"/>
  <c r="AT132" i="1"/>
  <c r="AS132" i="1" s="1"/>
  <c r="AR132" i="1" s="1"/>
  <c r="AQ132" i="1" s="1"/>
  <c r="AP132" i="1" s="1"/>
  <c r="AO132" i="1" s="1"/>
  <c r="AN132" i="1" s="1"/>
  <c r="AM132" i="1" s="1"/>
  <c r="AL132" i="1" s="1"/>
  <c r="AE97" i="1"/>
  <c r="AF97" i="1" s="1"/>
  <c r="AT43" i="1"/>
  <c r="AS43" i="1"/>
  <c r="AR43" i="1"/>
  <c r="AQ43" i="1" s="1"/>
  <c r="AP43" i="1" s="1"/>
  <c r="AO43" i="1" s="1"/>
  <c r="AN43" i="1" s="1"/>
  <c r="AM43" i="1" s="1"/>
  <c r="AL43" i="1" s="1"/>
  <c r="AT124" i="1"/>
  <c r="AS124" i="1" s="1"/>
  <c r="AR124" i="1" s="1"/>
  <c r="AQ124" i="1" s="1"/>
  <c r="AP124" i="1" s="1"/>
  <c r="AO124" i="1" s="1"/>
  <c r="AN124" i="1" s="1"/>
  <c r="AM124" i="1" s="1"/>
  <c r="AL124" i="1" s="1"/>
  <c r="AE102" i="1"/>
  <c r="AE42" i="1"/>
  <c r="AF42" i="1" s="1"/>
  <c r="AT138" i="1"/>
  <c r="AS138" i="1" s="1"/>
  <c r="AR138" i="1" s="1"/>
  <c r="AQ138" i="1" s="1"/>
  <c r="AP138" i="1" s="1"/>
  <c r="AO138" i="1" s="1"/>
  <c r="AN138" i="1" s="1"/>
  <c r="AM138" i="1" s="1"/>
  <c r="AL138" i="1" s="1"/>
  <c r="AT120" i="1"/>
  <c r="AS120" i="1" s="1"/>
  <c r="AR120" i="1" s="1"/>
  <c r="AQ120" i="1" s="1"/>
  <c r="AP120" i="1" s="1"/>
  <c r="AO120" i="1" s="1"/>
  <c r="AN120" i="1" s="1"/>
  <c r="AM120" i="1" s="1"/>
  <c r="AL120" i="1" s="1"/>
  <c r="L96" i="1"/>
  <c r="AT51" i="1"/>
  <c r="AS51" i="1" s="1"/>
  <c r="AR51" i="1" s="1"/>
  <c r="AQ51" i="1" s="1"/>
  <c r="AP51" i="1" s="1"/>
  <c r="AO51" i="1" s="1"/>
  <c r="AN51" i="1" s="1"/>
  <c r="AM51" i="1" s="1"/>
  <c r="AL51" i="1" s="1"/>
  <c r="K38" i="1"/>
  <c r="J93" i="1"/>
  <c r="AF93" i="1"/>
  <c r="L67" i="1"/>
  <c r="AE128" i="1"/>
  <c r="AF128" i="1" s="1"/>
  <c r="AT115" i="1"/>
  <c r="AS115" i="1"/>
  <c r="AR115" i="1"/>
  <c r="AQ115" i="1" s="1"/>
  <c r="AP115" i="1" s="1"/>
  <c r="AO115" i="1" s="1"/>
  <c r="AN115" i="1" s="1"/>
  <c r="AM115" i="1" s="1"/>
  <c r="AL115" i="1" s="1"/>
  <c r="AF95" i="1"/>
  <c r="K95" i="1"/>
  <c r="L112" i="1"/>
  <c r="L110" i="1"/>
  <c r="AF110" i="1"/>
  <c r="AE33" i="1"/>
  <c r="AE104" i="1"/>
  <c r="AF104" i="1" s="1"/>
  <c r="K130" i="1"/>
  <c r="AF130" i="1"/>
  <c r="AE119" i="1"/>
  <c r="AF119" i="1" s="1"/>
  <c r="AT85" i="1"/>
  <c r="AS85" i="1"/>
  <c r="AR85" i="1" s="1"/>
  <c r="AQ85" i="1" s="1"/>
  <c r="AP85" i="1" s="1"/>
  <c r="AO85" i="1" s="1"/>
  <c r="AN85" i="1" s="1"/>
  <c r="AM85" i="1" s="1"/>
  <c r="AL85" i="1" s="1"/>
  <c r="AE32" i="1"/>
  <c r="J98" i="1"/>
  <c r="K111" i="1"/>
  <c r="K97" i="1"/>
  <c r="AF43" i="1"/>
  <c r="K43" i="1"/>
  <c r="AT100" i="1"/>
  <c r="AS100" i="1" s="1"/>
  <c r="AR100" i="1" s="1"/>
  <c r="AQ100" i="1" s="1"/>
  <c r="AP100" i="1" s="1"/>
  <c r="AO100" i="1" s="1"/>
  <c r="AN100" i="1" s="1"/>
  <c r="AM100" i="1" s="1"/>
  <c r="AL100" i="1" s="1"/>
  <c r="J102" i="1"/>
  <c r="AF102" i="1"/>
  <c r="AT40" i="1"/>
  <c r="AS40" i="1" s="1"/>
  <c r="AR40" i="1" s="1"/>
  <c r="AQ40" i="1" s="1"/>
  <c r="AP40" i="1" s="1"/>
  <c r="AO40" i="1" s="1"/>
  <c r="AN40" i="1" s="1"/>
  <c r="AM40" i="1" s="1"/>
  <c r="AL40" i="1" s="1"/>
  <c r="AT68" i="1"/>
  <c r="AS68" i="1"/>
  <c r="AR68" i="1" s="1"/>
  <c r="AQ68" i="1" s="1"/>
  <c r="AP68" i="1" s="1"/>
  <c r="AO68" i="1" s="1"/>
  <c r="AN68" i="1" s="1"/>
  <c r="AM68" i="1" s="1"/>
  <c r="AL68" i="1" s="1"/>
  <c r="K42" i="1"/>
  <c r="AE101" i="1"/>
  <c r="AF101" i="1" s="1"/>
  <c r="AT45" i="1"/>
  <c r="AS45" i="1" s="1"/>
  <c r="AR45" i="1" s="1"/>
  <c r="AQ45" i="1" s="1"/>
  <c r="AP45" i="1" s="1"/>
  <c r="AO45" i="1" s="1"/>
  <c r="AN45" i="1" s="1"/>
  <c r="AM45" i="1" s="1"/>
  <c r="AL45" i="1" s="1"/>
  <c r="AE120" i="1"/>
  <c r="AF120" i="1" s="1"/>
  <c r="AT121" i="1"/>
  <c r="AS121" i="1" s="1"/>
  <c r="AR121" i="1" s="1"/>
  <c r="AQ121" i="1" s="1"/>
  <c r="AP121" i="1" s="1"/>
  <c r="AO121" i="1" s="1"/>
  <c r="AN121" i="1" s="1"/>
  <c r="AM121" i="1" s="1"/>
  <c r="AL121" i="1" s="1"/>
  <c r="K51" i="1"/>
  <c r="AT79" i="1"/>
  <c r="AS79" i="1" s="1"/>
  <c r="AR79" i="1" s="1"/>
  <c r="AQ79" i="1" s="1"/>
  <c r="AP79" i="1" s="1"/>
  <c r="AO79" i="1" s="1"/>
  <c r="AN79" i="1" s="1"/>
  <c r="AM79" i="1" s="1"/>
  <c r="AL79" i="1" s="1"/>
  <c r="K117" i="1"/>
  <c r="AT93" i="1"/>
  <c r="AS93" i="1" s="1"/>
  <c r="AR93" i="1" s="1"/>
  <c r="AQ93" i="1" s="1"/>
  <c r="AP93" i="1" s="1"/>
  <c r="AO93" i="1" s="1"/>
  <c r="AN93" i="1" s="1"/>
  <c r="AM93" i="1" s="1"/>
  <c r="AL93" i="1" s="1"/>
  <c r="AE81" i="1"/>
  <c r="AE67" i="1"/>
  <c r="AF67" i="1" s="1"/>
  <c r="AT88" i="1"/>
  <c r="AS88" i="1" s="1"/>
  <c r="AR88" i="1" s="1"/>
  <c r="AQ88" i="1" s="1"/>
  <c r="AP88" i="1" s="1"/>
  <c r="AO88" i="1" s="1"/>
  <c r="AN88" i="1" s="1"/>
  <c r="AM88" i="1" s="1"/>
  <c r="AL88" i="1" s="1"/>
  <c r="AE123" i="1"/>
  <c r="AF123" i="1" s="1"/>
  <c r="AT95" i="1"/>
  <c r="AS95" i="1" s="1"/>
  <c r="AR95" i="1" s="1"/>
  <c r="AQ95" i="1" s="1"/>
  <c r="AP95" i="1" s="1"/>
  <c r="AO95" i="1" s="1"/>
  <c r="AN95" i="1" s="1"/>
  <c r="AM95" i="1" s="1"/>
  <c r="AL95" i="1" s="1"/>
  <c r="AE112" i="1"/>
  <c r="AF112" i="1" s="1"/>
  <c r="K104" i="1"/>
  <c r="AF69" i="1"/>
  <c r="L69" i="1"/>
  <c r="AE65" i="1"/>
  <c r="AF65" i="1" s="1"/>
  <c r="AE109" i="1"/>
  <c r="AE85" i="1"/>
  <c r="AF85" i="1" s="1"/>
  <c r="AT32" i="1"/>
  <c r="AS32" i="1" s="1"/>
  <c r="AR32" i="1" s="1"/>
  <c r="AQ32" i="1" s="1"/>
  <c r="AP32" i="1" s="1"/>
  <c r="AO32" i="1" s="1"/>
  <c r="AN32" i="1" s="1"/>
  <c r="AM32" i="1" s="1"/>
  <c r="AL32" i="1" s="1"/>
  <c r="AE98" i="1"/>
  <c r="AF98" i="1" s="1"/>
  <c r="AE111" i="1"/>
  <c r="AF111" i="1" s="1"/>
  <c r="AT97" i="1"/>
  <c r="AS97" i="1" s="1"/>
  <c r="AR97" i="1" s="1"/>
  <c r="AQ97" i="1" s="1"/>
  <c r="AP97" i="1" s="1"/>
  <c r="AO97" i="1" s="1"/>
  <c r="AN97" i="1" s="1"/>
  <c r="AM97" i="1" s="1"/>
  <c r="AL97" i="1" s="1"/>
  <c r="J100" i="1"/>
  <c r="AF100" i="1"/>
  <c r="AS80" i="1"/>
  <c r="AR80" i="1" s="1"/>
  <c r="AQ80" i="1" s="1"/>
  <c r="AP80" i="1" s="1"/>
  <c r="AO80" i="1" s="1"/>
  <c r="AN80" i="1" s="1"/>
  <c r="AM80" i="1" s="1"/>
  <c r="AL80" i="1" s="1"/>
  <c r="AT80" i="1"/>
  <c r="AE40" i="1"/>
  <c r="AE68" i="1"/>
  <c r="AF68" i="1" s="1"/>
  <c r="AT53" i="1"/>
  <c r="AS53" i="1" s="1"/>
  <c r="AR53" i="1" s="1"/>
  <c r="AQ53" i="1" s="1"/>
  <c r="AP53" i="1" s="1"/>
  <c r="AO53" i="1" s="1"/>
  <c r="AN53" i="1" s="1"/>
  <c r="AM53" i="1" s="1"/>
  <c r="AL53" i="1" s="1"/>
  <c r="J101" i="1"/>
  <c r="AE45" i="1"/>
  <c r="AE125" i="1"/>
  <c r="AF125" i="1" s="1"/>
  <c r="AE121" i="1"/>
  <c r="AF121" i="1" s="1"/>
  <c r="AE51" i="1"/>
  <c r="AF51" i="1" s="1"/>
  <c r="K46" i="1"/>
  <c r="AF46" i="1"/>
  <c r="AE79" i="1"/>
  <c r="AF79" i="1" s="1"/>
  <c r="AE117" i="1"/>
  <c r="AF117" i="1" s="1"/>
  <c r="AT72" i="1"/>
  <c r="AS72" i="1" s="1"/>
  <c r="AR72" i="1" s="1"/>
  <c r="AQ72" i="1" s="1"/>
  <c r="AP72" i="1" s="1"/>
  <c r="AO72" i="1" s="1"/>
  <c r="AN72" i="1" s="1"/>
  <c r="AM72" i="1" s="1"/>
  <c r="AL72" i="1" s="1"/>
  <c r="AF81" i="1"/>
  <c r="K81" i="1"/>
  <c r="AT67" i="1"/>
  <c r="AS67" i="1" s="1"/>
  <c r="AR67" i="1" s="1"/>
  <c r="AQ67" i="1" s="1"/>
  <c r="AP67" i="1" s="1"/>
  <c r="AO67" i="1" s="1"/>
  <c r="AN67" i="1" s="1"/>
  <c r="AM67" i="1" s="1"/>
  <c r="AL67" i="1" s="1"/>
  <c r="AT36" i="1"/>
  <c r="AS36" i="1" s="1"/>
  <c r="AR36" i="1" s="1"/>
  <c r="AQ36" i="1" s="1"/>
  <c r="AP36" i="1" s="1"/>
  <c r="AO36" i="1" s="1"/>
  <c r="AN36" i="1" s="1"/>
  <c r="AM36" i="1" s="1"/>
  <c r="AL36" i="1" s="1"/>
  <c r="AE88" i="1"/>
  <c r="AF88" i="1" s="1"/>
  <c r="AT21" i="1"/>
  <c r="AS21" i="1" s="1"/>
  <c r="AR21" i="1" s="1"/>
  <c r="AQ21" i="1" s="1"/>
  <c r="AP21" i="1" s="1"/>
  <c r="AO21" i="1" s="1"/>
  <c r="AN21" i="1" s="1"/>
  <c r="AM21" i="1" s="1"/>
  <c r="AL21" i="1" s="1"/>
  <c r="AT90" i="1"/>
  <c r="AS90" i="1" s="1"/>
  <c r="AR90" i="1" s="1"/>
  <c r="AQ90" i="1" s="1"/>
  <c r="AP90" i="1" s="1"/>
  <c r="AO90" i="1" s="1"/>
  <c r="AN90" i="1" s="1"/>
  <c r="AM90" i="1" s="1"/>
  <c r="AL90" i="1" s="1"/>
  <c r="AE44" i="1"/>
  <c r="K105" i="1"/>
  <c r="AF105" i="1"/>
  <c r="AR33" i="1"/>
  <c r="AQ33" i="1" s="1"/>
  <c r="AP33" i="1" s="1"/>
  <c r="AO33" i="1" s="1"/>
  <c r="AN33" i="1" s="1"/>
  <c r="AM33" i="1" s="1"/>
  <c r="AL33" i="1" s="1"/>
  <c r="AT33" i="1"/>
  <c r="AS33" i="1"/>
  <c r="J99" i="1"/>
  <c r="AF99" i="1"/>
  <c r="K65" i="1"/>
  <c r="AF109" i="1"/>
  <c r="K109" i="1"/>
  <c r="AT64" i="1"/>
  <c r="AS64" i="1"/>
  <c r="AR64" i="1" s="1"/>
  <c r="AQ64" i="1" s="1"/>
  <c r="AP64" i="1" s="1"/>
  <c r="AO64" i="1" s="1"/>
  <c r="AN64" i="1" s="1"/>
  <c r="AM64" i="1" s="1"/>
  <c r="AL64" i="1" s="1"/>
  <c r="AT63" i="1"/>
  <c r="AS63" i="1" s="1"/>
  <c r="AR63" i="1" s="1"/>
  <c r="AQ63" i="1" s="1"/>
  <c r="AP63" i="1" s="1"/>
  <c r="AO63" i="1" s="1"/>
  <c r="AN63" i="1" s="1"/>
  <c r="AM63" i="1" s="1"/>
  <c r="AL63" i="1" s="1"/>
  <c r="AT94" i="1"/>
  <c r="AS94" i="1" s="1"/>
  <c r="AR94" i="1" s="1"/>
  <c r="AQ94" i="1" s="1"/>
  <c r="AP94" i="1" s="1"/>
  <c r="AO94" i="1" s="1"/>
  <c r="AN94" i="1" s="1"/>
  <c r="AM94" i="1" s="1"/>
  <c r="AL94" i="1" s="1"/>
  <c r="AE61" i="1"/>
  <c r="AF61" i="1" s="1"/>
  <c r="AT129" i="1"/>
  <c r="AS129" i="1" s="1"/>
  <c r="AR129" i="1" s="1"/>
  <c r="AQ129" i="1" s="1"/>
  <c r="AP129" i="1" s="1"/>
  <c r="AO129" i="1" s="1"/>
  <c r="AN129" i="1" s="1"/>
  <c r="AM129" i="1" s="1"/>
  <c r="AL129" i="1" s="1"/>
  <c r="AE100" i="1"/>
  <c r="AE80" i="1"/>
  <c r="AF80" i="1" s="1"/>
  <c r="L53" i="1"/>
  <c r="K45" i="1"/>
  <c r="AF45" i="1"/>
  <c r="J125" i="1"/>
  <c r="AE77" i="1"/>
  <c r="AT46" i="1"/>
  <c r="AS46" i="1"/>
  <c r="AR46" i="1" s="1"/>
  <c r="AQ46" i="1" s="1"/>
  <c r="AP46" i="1" s="1"/>
  <c r="AO46" i="1" s="1"/>
  <c r="AN46" i="1" s="1"/>
  <c r="AM46" i="1" s="1"/>
  <c r="AL46" i="1" s="1"/>
  <c r="L79" i="1"/>
  <c r="AT117" i="1"/>
  <c r="AS117" i="1" s="1"/>
  <c r="AR117" i="1" s="1"/>
  <c r="AQ117" i="1" s="1"/>
  <c r="AP117" i="1" s="1"/>
  <c r="AO117" i="1" s="1"/>
  <c r="AN117" i="1" s="1"/>
  <c r="AM117" i="1" s="1"/>
  <c r="AL117" i="1" s="1"/>
  <c r="AE72" i="1"/>
  <c r="AT87" i="1"/>
  <c r="AS87" i="1" s="1"/>
  <c r="AR87" i="1" s="1"/>
  <c r="AQ87" i="1" s="1"/>
  <c r="AP87" i="1" s="1"/>
  <c r="AO87" i="1" s="1"/>
  <c r="AN87" i="1" s="1"/>
  <c r="AM87" i="1" s="1"/>
  <c r="AL87" i="1" s="1"/>
  <c r="AT122" i="1"/>
  <c r="AS122" i="1" s="1"/>
  <c r="AR122" i="1" s="1"/>
  <c r="AQ122" i="1" s="1"/>
  <c r="AP122" i="1" s="1"/>
  <c r="AO122" i="1" s="1"/>
  <c r="AN122" i="1" s="1"/>
  <c r="AM122" i="1" s="1"/>
  <c r="AL122" i="1" s="1"/>
  <c r="K88" i="1"/>
  <c r="AE21" i="1"/>
  <c r="AE90" i="1"/>
  <c r="AF90" i="1" s="1"/>
  <c r="K44" i="1"/>
  <c r="AF44" i="1"/>
  <c r="AT105" i="1"/>
  <c r="AS105" i="1" s="1"/>
  <c r="AR105" i="1" s="1"/>
  <c r="AQ105" i="1" s="1"/>
  <c r="AP105" i="1" s="1"/>
  <c r="AO105" i="1" s="1"/>
  <c r="AN105" i="1" s="1"/>
  <c r="AM105" i="1" s="1"/>
  <c r="AL105" i="1" s="1"/>
  <c r="AT99" i="1"/>
  <c r="AS99" i="1" s="1"/>
  <c r="AR99" i="1" s="1"/>
  <c r="AQ99" i="1" s="1"/>
  <c r="AP99" i="1" s="1"/>
  <c r="AO99" i="1" s="1"/>
  <c r="AN99" i="1" s="1"/>
  <c r="AM99" i="1" s="1"/>
  <c r="AL99" i="1" s="1"/>
  <c r="AE39" i="1"/>
  <c r="AF131" i="1"/>
  <c r="L131" i="1"/>
  <c r="AT109" i="1"/>
  <c r="AS109" i="1" s="1"/>
  <c r="AR109" i="1" s="1"/>
  <c r="AQ109" i="1" s="1"/>
  <c r="AP109" i="1" s="1"/>
  <c r="AO109" i="1" s="1"/>
  <c r="AN109" i="1" s="1"/>
  <c r="AM109" i="1" s="1"/>
  <c r="AL109" i="1" s="1"/>
  <c r="AE64" i="1"/>
  <c r="AF64" i="1" s="1"/>
  <c r="AS27" i="1"/>
  <c r="AR27" i="1" s="1"/>
  <c r="AQ27" i="1" s="1"/>
  <c r="AP27" i="1" s="1"/>
  <c r="AO27" i="1" s="1"/>
  <c r="AN27" i="1" s="1"/>
  <c r="AM27" i="1" s="1"/>
  <c r="AL27" i="1" s="1"/>
  <c r="AT27" i="1"/>
  <c r="AE63" i="1"/>
  <c r="J94" i="1"/>
  <c r="L61" i="1"/>
  <c r="AE129" i="1"/>
  <c r="AF129" i="1" s="1"/>
  <c r="L80" i="1"/>
  <c r="AE35" i="1"/>
  <c r="AE53" i="1"/>
  <c r="AF53" i="1" s="1"/>
  <c r="K71" i="1"/>
  <c r="AE103" i="1"/>
  <c r="AF103" i="1" s="1"/>
  <c r="AT77" i="1"/>
  <c r="AS77" i="1" s="1"/>
  <c r="AR77" i="1" s="1"/>
  <c r="AQ77" i="1" s="1"/>
  <c r="AP77" i="1" s="1"/>
  <c r="AO77" i="1" s="1"/>
  <c r="AN77" i="1" s="1"/>
  <c r="AM77" i="1" s="1"/>
  <c r="AL77" i="1" s="1"/>
  <c r="AT57" i="1"/>
  <c r="AS57" i="1" s="1"/>
  <c r="AR57" i="1" s="1"/>
  <c r="AQ57" i="1" s="1"/>
  <c r="AP57" i="1" s="1"/>
  <c r="AO57" i="1" s="1"/>
  <c r="AN57" i="1" s="1"/>
  <c r="AM57" i="1" s="1"/>
  <c r="AL57" i="1" s="1"/>
  <c r="L74" i="1"/>
  <c r="AE28" i="1"/>
  <c r="AF72" i="1"/>
  <c r="L72" i="1"/>
  <c r="AE87" i="1"/>
  <c r="AF87" i="1" s="1"/>
  <c r="L122" i="1"/>
  <c r="AT23" i="1"/>
  <c r="AS23" i="1"/>
  <c r="AR23" i="1" s="1"/>
  <c r="AQ23" i="1" s="1"/>
  <c r="AP23" i="1" s="1"/>
  <c r="AO23" i="1" s="1"/>
  <c r="AN23" i="1" s="1"/>
  <c r="AM23" i="1" s="1"/>
  <c r="AL23" i="1" s="1"/>
  <c r="AF60" i="1"/>
  <c r="L60" i="1"/>
  <c r="J90" i="1"/>
  <c r="AT44" i="1"/>
  <c r="AS44" i="1" s="1"/>
  <c r="AR44" i="1" s="1"/>
  <c r="AQ44" i="1" s="1"/>
  <c r="AP44" i="1" s="1"/>
  <c r="AO44" i="1" s="1"/>
  <c r="AN44" i="1" s="1"/>
  <c r="AM44" i="1" s="1"/>
  <c r="AL44" i="1" s="1"/>
  <c r="AE89" i="1"/>
  <c r="AF89" i="1" s="1"/>
  <c r="AE83" i="1"/>
  <c r="AF83" i="1" s="1"/>
  <c r="AE24" i="1"/>
  <c r="AE91" i="1"/>
  <c r="AF91" i="1" s="1"/>
  <c r="K64" i="1"/>
  <c r="K63" i="1"/>
  <c r="AF63" i="1"/>
  <c r="AE94" i="1"/>
  <c r="AF94" i="1" s="1"/>
  <c r="AT48" i="1"/>
  <c r="AS48" i="1" s="1"/>
  <c r="AR48" i="1" s="1"/>
  <c r="AQ48" i="1" s="1"/>
  <c r="AP48" i="1" s="1"/>
  <c r="AO48" i="1" s="1"/>
  <c r="AN48" i="1" s="1"/>
  <c r="AM48" i="1" s="1"/>
  <c r="AL48" i="1" s="1"/>
  <c r="K129" i="1"/>
  <c r="AT86" i="1"/>
  <c r="AS86" i="1"/>
  <c r="AR86" i="1" s="1"/>
  <c r="AQ86" i="1" s="1"/>
  <c r="AP86" i="1" s="1"/>
  <c r="AO86" i="1" s="1"/>
  <c r="AN86" i="1" s="1"/>
  <c r="AM86" i="1" s="1"/>
  <c r="AL86" i="1" s="1"/>
  <c r="AT55" i="1"/>
  <c r="AS55" i="1" s="1"/>
  <c r="AR55" i="1" s="1"/>
  <c r="AQ55" i="1" s="1"/>
  <c r="AP55" i="1" s="1"/>
  <c r="AO55" i="1" s="1"/>
  <c r="AN55" i="1" s="1"/>
  <c r="AM55" i="1" s="1"/>
  <c r="AL55" i="1" s="1"/>
  <c r="AT35" i="1"/>
  <c r="AS35" i="1" s="1"/>
  <c r="AR35" i="1" s="1"/>
  <c r="AQ35" i="1" s="1"/>
  <c r="AP35" i="1" s="1"/>
  <c r="AO35" i="1" s="1"/>
  <c r="AN35" i="1" s="1"/>
  <c r="AM35" i="1" s="1"/>
  <c r="AL35" i="1" s="1"/>
  <c r="AE34" i="1"/>
  <c r="AE71" i="1"/>
  <c r="AF71" i="1" s="1"/>
  <c r="J103" i="1"/>
  <c r="L77" i="1"/>
  <c r="AF77" i="1"/>
  <c r="AE106" i="1"/>
  <c r="AF106" i="1" s="1"/>
  <c r="AE57" i="1"/>
  <c r="AF57" i="1" s="1"/>
  <c r="AE74" i="1"/>
  <c r="AF74" i="1" s="1"/>
  <c r="L59" i="1"/>
  <c r="AF59" i="1"/>
  <c r="L87" i="1"/>
  <c r="AE122" i="1"/>
  <c r="AF122" i="1" s="1"/>
  <c r="AE23" i="1"/>
  <c r="AT60" i="1"/>
  <c r="AS60" i="1" s="1"/>
  <c r="AR60" i="1" s="1"/>
  <c r="AQ60" i="1" s="1"/>
  <c r="AP60" i="1" s="1"/>
  <c r="AO60" i="1" s="1"/>
  <c r="AN60" i="1" s="1"/>
  <c r="AM60" i="1" s="1"/>
  <c r="AL60" i="1" s="1"/>
  <c r="AE30" i="1"/>
  <c r="AT75" i="1"/>
  <c r="AS75" i="1"/>
  <c r="AR75" i="1" s="1"/>
  <c r="AQ75" i="1" s="1"/>
  <c r="AP75" i="1" s="1"/>
  <c r="AO75" i="1" s="1"/>
  <c r="AN75" i="1" s="1"/>
  <c r="AM75" i="1" s="1"/>
  <c r="AL75" i="1" s="1"/>
  <c r="J89" i="1"/>
  <c r="L83" i="1"/>
  <c r="AT22" i="1"/>
  <c r="AS22" i="1" s="1"/>
  <c r="AR22" i="1" s="1"/>
  <c r="AQ22" i="1" s="1"/>
  <c r="AP22" i="1" s="1"/>
  <c r="AO22" i="1" s="1"/>
  <c r="AN22" i="1" s="1"/>
  <c r="AM22" i="1" s="1"/>
  <c r="AL22" i="1" s="1"/>
  <c r="J91" i="1"/>
  <c r="AT47" i="1"/>
  <c r="AS47" i="1" s="1"/>
  <c r="AR47" i="1" s="1"/>
  <c r="AQ47" i="1" s="1"/>
  <c r="AP47" i="1" s="1"/>
  <c r="AO47" i="1" s="1"/>
  <c r="AN47" i="1" s="1"/>
  <c r="AM47" i="1" s="1"/>
  <c r="AL47" i="1" s="1"/>
  <c r="AE73" i="1"/>
  <c r="AF73" i="1" s="1"/>
  <c r="AE132" i="1"/>
  <c r="AF132" i="1" s="1"/>
  <c r="AT127" i="1"/>
  <c r="AS127" i="1" s="1"/>
  <c r="AR127" i="1" s="1"/>
  <c r="AQ127" i="1" s="1"/>
  <c r="AP127" i="1" s="1"/>
  <c r="AO127" i="1" s="1"/>
  <c r="AN127" i="1" s="1"/>
  <c r="AM127" i="1" s="1"/>
  <c r="AL127" i="1" s="1"/>
  <c r="AE48" i="1"/>
  <c r="AF48" i="1" s="1"/>
  <c r="AE124" i="1"/>
  <c r="AF124" i="1" s="1"/>
  <c r="L86" i="1"/>
  <c r="AF86" i="1"/>
  <c r="L55" i="1"/>
  <c r="AF55" i="1"/>
  <c r="O136" i="1"/>
  <c r="O133" i="1"/>
  <c r="O53" i="1"/>
  <c r="O104" i="1"/>
  <c r="O105" i="1"/>
  <c r="O68" i="1"/>
  <c r="O120" i="1"/>
  <c r="O95" i="1"/>
  <c r="O91" i="1"/>
  <c r="O117" i="1"/>
  <c r="O72" i="1"/>
  <c r="O101" i="1"/>
  <c r="O52" i="1"/>
  <c r="O49" i="1"/>
  <c r="O69" i="1"/>
  <c r="C15" i="1"/>
  <c r="C18" i="1" s="1"/>
  <c r="O106" i="1"/>
  <c r="O85" i="1"/>
  <c r="O138" i="1"/>
  <c r="O130" i="1"/>
  <c r="O84" i="1"/>
  <c r="O96" i="1"/>
  <c r="O60" i="1"/>
  <c r="O48" i="1"/>
  <c r="O63" i="1"/>
  <c r="O114" i="1"/>
  <c r="O56" i="1"/>
  <c r="O62" i="1"/>
  <c r="O126" i="1"/>
  <c r="O70" i="1"/>
  <c r="O50" i="1"/>
  <c r="O73" i="1"/>
  <c r="O102" i="1"/>
  <c r="O43" i="1"/>
  <c r="O111" i="1"/>
  <c r="O103" i="1"/>
  <c r="O88" i="1"/>
  <c r="O59" i="1"/>
  <c r="O71" i="1"/>
  <c r="O67" i="1"/>
  <c r="O132" i="1"/>
  <c r="O87" i="1"/>
  <c r="O55" i="1"/>
  <c r="O119" i="1"/>
  <c r="O86" i="1"/>
  <c r="O74" i="1"/>
  <c r="O128" i="1"/>
  <c r="O80" i="1"/>
  <c r="O115" i="1"/>
  <c r="O97" i="1"/>
  <c r="O61" i="1"/>
  <c r="O118" i="1"/>
  <c r="O121" i="1"/>
  <c r="O83" i="1"/>
  <c r="O108" i="1"/>
  <c r="O64" i="1"/>
  <c r="O100" i="1"/>
  <c r="O110" i="1"/>
  <c r="O81" i="1"/>
  <c r="O46" i="1"/>
  <c r="O135" i="1"/>
  <c r="O89" i="1"/>
  <c r="O77" i="1"/>
  <c r="O42" i="1"/>
  <c r="O113" i="1"/>
  <c r="O76" i="1"/>
  <c r="O122" i="1"/>
  <c r="O116" i="1"/>
  <c r="O92" i="1"/>
  <c r="O51" i="1"/>
  <c r="O123" i="1"/>
  <c r="O124" i="1"/>
  <c r="O54" i="1"/>
  <c r="O125" i="1"/>
  <c r="O57" i="1"/>
  <c r="O47" i="1"/>
  <c r="O65" i="1"/>
  <c r="O93" i="1"/>
  <c r="O58" i="1"/>
  <c r="O98" i="1"/>
  <c r="O44" i="1"/>
  <c r="O82" i="1"/>
  <c r="O129" i="1"/>
  <c r="O90" i="1"/>
  <c r="O99" i="1"/>
  <c r="O131" i="1"/>
  <c r="O79" i="1"/>
  <c r="O75" i="1"/>
  <c r="O107" i="1"/>
  <c r="O78" i="1"/>
  <c r="O66" i="1"/>
  <c r="O127" i="1"/>
  <c r="O94" i="1"/>
  <c r="O45" i="1"/>
  <c r="O112" i="1"/>
  <c r="O109" i="1"/>
  <c r="C16" i="1"/>
  <c r="D18" i="1" s="1"/>
  <c r="AE133" i="1"/>
  <c r="AF133" i="1" s="1"/>
  <c r="AT133" i="1"/>
  <c r="AS133" i="1" s="1"/>
  <c r="AR133" i="1" s="1"/>
  <c r="AQ133" i="1" s="1"/>
  <c r="AP133" i="1" s="1"/>
  <c r="AO133" i="1" s="1"/>
  <c r="AN133" i="1" s="1"/>
  <c r="AM133" i="1" s="1"/>
  <c r="AL133" i="1" s="1"/>
  <c r="K133" i="1"/>
  <c r="AT136" i="1"/>
  <c r="AS136" i="1" s="1"/>
  <c r="AR136" i="1" s="1"/>
  <c r="AQ136" i="1" s="1"/>
  <c r="AP136" i="1" s="1"/>
  <c r="AO136" i="1" s="1"/>
  <c r="AN136" i="1" s="1"/>
  <c r="AM136" i="1" s="1"/>
  <c r="AL136" i="1" s="1"/>
  <c r="K136" i="1"/>
  <c r="AE136" i="1"/>
  <c r="AF136" i="1" s="1"/>
  <c r="F18" i="2"/>
  <c r="F19" i="2" s="1"/>
  <c r="C18" i="4"/>
  <c r="F18" i="4"/>
  <c r="F19" i="4" s="1"/>
  <c r="C18" i="2"/>
  <c r="AD83" i="1" l="1"/>
  <c r="AC83" i="1"/>
  <c r="AA83" i="1"/>
  <c r="AB83" i="1" s="1"/>
  <c r="AH70" i="1"/>
  <c r="AJ134" i="1"/>
  <c r="AK134" i="1"/>
  <c r="AI134" i="1"/>
  <c r="AH134" i="1" s="1"/>
  <c r="AS95" i="3"/>
  <c r="AR95" i="3" s="1"/>
  <c r="AQ95" i="3" s="1"/>
  <c r="AP95" i="3" s="1"/>
  <c r="AO95" i="3" s="1"/>
  <c r="AN95" i="3" s="1"/>
  <c r="AM95" i="3" s="1"/>
  <c r="AL95" i="3" s="1"/>
  <c r="AS72" i="3"/>
  <c r="AR72" i="3" s="1"/>
  <c r="AQ72" i="3" s="1"/>
  <c r="AP72" i="3" s="1"/>
  <c r="AO72" i="3" s="1"/>
  <c r="AN72" i="3" s="1"/>
  <c r="AM72" i="3" s="1"/>
  <c r="AL72" i="3" s="1"/>
  <c r="AT45" i="3"/>
  <c r="AS45" i="3" s="1"/>
  <c r="AR45" i="3" s="1"/>
  <c r="AQ45" i="3" s="1"/>
  <c r="AP45" i="3" s="1"/>
  <c r="AO45" i="3" s="1"/>
  <c r="AN45" i="3" s="1"/>
  <c r="AM45" i="3" s="1"/>
  <c r="AL45" i="3" s="1"/>
  <c r="AH127" i="3"/>
  <c r="AA127" i="3" s="1"/>
  <c r="AR65" i="3"/>
  <c r="AQ65" i="3" s="1"/>
  <c r="AP65" i="3" s="1"/>
  <c r="AO65" i="3" s="1"/>
  <c r="AN65" i="3" s="1"/>
  <c r="AM65" i="3" s="1"/>
  <c r="AL65" i="3" s="1"/>
  <c r="AH123" i="3"/>
  <c r="AA123" i="3" s="1"/>
  <c r="AE123" i="3" s="1"/>
  <c r="AR57" i="3"/>
  <c r="AQ57" i="3" s="1"/>
  <c r="AP57" i="3" s="1"/>
  <c r="AO57" i="3" s="1"/>
  <c r="AN57" i="3" s="1"/>
  <c r="AM57" i="3" s="1"/>
  <c r="AL57" i="3" s="1"/>
  <c r="AJ57" i="3" s="1"/>
  <c r="AS57" i="3"/>
  <c r="AT95" i="3"/>
  <c r="AS61" i="3"/>
  <c r="AR61" i="3" s="1"/>
  <c r="AQ61" i="3" s="1"/>
  <c r="AP61" i="3" s="1"/>
  <c r="AO61" i="3" s="1"/>
  <c r="AN61" i="3" s="1"/>
  <c r="AM61" i="3" s="1"/>
  <c r="AL61" i="3" s="1"/>
  <c r="AJ124" i="3"/>
  <c r="AI124" i="3"/>
  <c r="AH124" i="3" s="1"/>
  <c r="AA124" i="3" s="1"/>
  <c r="AK124" i="3"/>
  <c r="AF53" i="7"/>
  <c r="AS46" i="7"/>
  <c r="AR46" i="7" s="1"/>
  <c r="AQ46" i="7" s="1"/>
  <c r="AP46" i="7" s="1"/>
  <c r="AO46" i="7" s="1"/>
  <c r="AN46" i="7" s="1"/>
  <c r="AM46" i="7" s="1"/>
  <c r="AL46" i="7" s="1"/>
  <c r="AS96" i="7"/>
  <c r="AR96" i="7" s="1"/>
  <c r="AQ96" i="7" s="1"/>
  <c r="AP96" i="7" s="1"/>
  <c r="AO96" i="7" s="1"/>
  <c r="AN96" i="7" s="1"/>
  <c r="AM96" i="7" s="1"/>
  <c r="AL96" i="7" s="1"/>
  <c r="AP53" i="7"/>
  <c r="AO53" i="7" s="1"/>
  <c r="AN53" i="7" s="1"/>
  <c r="AM53" i="7" s="1"/>
  <c r="AL53" i="7" s="1"/>
  <c r="AK53" i="7" s="1"/>
  <c r="K58" i="7"/>
  <c r="AJ134" i="7"/>
  <c r="AK134" i="7"/>
  <c r="AI134" i="7"/>
  <c r="AJ137" i="1"/>
  <c r="AK137" i="1"/>
  <c r="AI137" i="1"/>
  <c r="AJ140" i="1"/>
  <c r="AK140" i="1"/>
  <c r="AI140" i="1"/>
  <c r="AI139" i="1"/>
  <c r="AJ139" i="1"/>
  <c r="AK139" i="1"/>
  <c r="AI128" i="3"/>
  <c r="AJ128" i="3"/>
  <c r="AK128" i="3"/>
  <c r="AJ126" i="3"/>
  <c r="AI126" i="3"/>
  <c r="AK126" i="3"/>
  <c r="F18" i="3"/>
  <c r="F19" i="3" s="1"/>
  <c r="AT52" i="7"/>
  <c r="AS52" i="7" s="1"/>
  <c r="AR52" i="7" s="1"/>
  <c r="AQ52" i="7" s="1"/>
  <c r="AP52" i="7" s="1"/>
  <c r="AO52" i="7" s="1"/>
  <c r="AN52" i="7" s="1"/>
  <c r="AM52" i="7" s="1"/>
  <c r="AL52" i="7" s="1"/>
  <c r="AQ108" i="7"/>
  <c r="AP108" i="7" s="1"/>
  <c r="AO108" i="7" s="1"/>
  <c r="AN108" i="7" s="1"/>
  <c r="AM108" i="7" s="1"/>
  <c r="AL108" i="7" s="1"/>
  <c r="AF43" i="7"/>
  <c r="AU27" i="7"/>
  <c r="BM17" i="7"/>
  <c r="BM59" i="7"/>
  <c r="BM74" i="7"/>
  <c r="AU91" i="7"/>
  <c r="AT91" i="7" s="1"/>
  <c r="AS91" i="7" s="1"/>
  <c r="AR91" i="7" s="1"/>
  <c r="AQ91" i="7" s="1"/>
  <c r="AP91" i="7" s="1"/>
  <c r="AO91" i="7" s="1"/>
  <c r="AN91" i="7" s="1"/>
  <c r="AM91" i="7" s="1"/>
  <c r="AL91" i="7" s="1"/>
  <c r="BM88" i="7"/>
  <c r="BM41" i="7"/>
  <c r="BM4" i="7"/>
  <c r="BM64" i="7"/>
  <c r="AU100" i="7"/>
  <c r="BM24" i="7"/>
  <c r="BM18" i="7"/>
  <c r="BM83" i="7"/>
  <c r="BM46" i="7"/>
  <c r="AU32" i="7"/>
  <c r="AT32" i="7" s="1"/>
  <c r="AS32" i="7" s="1"/>
  <c r="AR32" i="7" s="1"/>
  <c r="AQ32" i="7" s="1"/>
  <c r="AP32" i="7" s="1"/>
  <c r="AO32" i="7" s="1"/>
  <c r="AN32" i="7" s="1"/>
  <c r="AM32" i="7" s="1"/>
  <c r="AL32" i="7" s="1"/>
  <c r="BM77" i="7"/>
  <c r="BM22" i="7"/>
  <c r="BM96" i="7"/>
  <c r="BM44" i="7"/>
  <c r="BM2" i="7"/>
  <c r="AU129" i="7"/>
  <c r="BL82" i="7"/>
  <c r="BK82" i="7"/>
  <c r="BJ82" i="7" s="1"/>
  <c r="BI82" i="7" s="1"/>
  <c r="BH82" i="7" s="1"/>
  <c r="BG82" i="7" s="1"/>
  <c r="BF82" i="7" s="1"/>
  <c r="BE82" i="7" s="1"/>
  <c r="BD82" i="7" s="1"/>
  <c r="BL28" i="7"/>
  <c r="BK28" i="7" s="1"/>
  <c r="BJ28" i="7" s="1"/>
  <c r="BI28" i="7" s="1"/>
  <c r="BH28" i="7" s="1"/>
  <c r="BG28" i="7" s="1"/>
  <c r="BF28" i="7" s="1"/>
  <c r="BE28" i="7" s="1"/>
  <c r="BD28" i="7" s="1"/>
  <c r="AI84" i="7"/>
  <c r="AJ84" i="7"/>
  <c r="AK84" i="7"/>
  <c r="BJ66" i="7"/>
  <c r="BI66" i="7" s="1"/>
  <c r="BH66" i="7" s="1"/>
  <c r="BG66" i="7" s="1"/>
  <c r="BF66" i="7" s="1"/>
  <c r="BE66" i="7" s="1"/>
  <c r="BD66" i="7" s="1"/>
  <c r="BL66" i="7"/>
  <c r="BK66" i="7"/>
  <c r="BK14" i="7"/>
  <c r="BJ14" i="7"/>
  <c r="BI14" i="7" s="1"/>
  <c r="BH14" i="7" s="1"/>
  <c r="BG14" i="7" s="1"/>
  <c r="BF14" i="7" s="1"/>
  <c r="BE14" i="7" s="1"/>
  <c r="BD14" i="7" s="1"/>
  <c r="BL14" i="7"/>
  <c r="BL106" i="7"/>
  <c r="BK106" i="7"/>
  <c r="BJ106" i="7" s="1"/>
  <c r="BI106" i="7" s="1"/>
  <c r="BH106" i="7" s="1"/>
  <c r="BG106" i="7" s="1"/>
  <c r="BF106" i="7" s="1"/>
  <c r="BE106" i="7" s="1"/>
  <c r="BD106" i="7" s="1"/>
  <c r="BL11" i="7"/>
  <c r="BK11" i="7" s="1"/>
  <c r="BJ11" i="7" s="1"/>
  <c r="BI11" i="7" s="1"/>
  <c r="BH11" i="7" s="1"/>
  <c r="BG11" i="7" s="1"/>
  <c r="BF11" i="7" s="1"/>
  <c r="BE11" i="7" s="1"/>
  <c r="BD11" i="7" s="1"/>
  <c r="BL102" i="7"/>
  <c r="BK102" i="7"/>
  <c r="BJ102" i="7" s="1"/>
  <c r="BI102" i="7" s="1"/>
  <c r="BH102" i="7" s="1"/>
  <c r="BG102" i="7" s="1"/>
  <c r="BF102" i="7" s="1"/>
  <c r="BE102" i="7" s="1"/>
  <c r="BD102" i="7" s="1"/>
  <c r="BL56" i="7"/>
  <c r="BK56" i="7" s="1"/>
  <c r="BJ56" i="7" s="1"/>
  <c r="BI56" i="7" s="1"/>
  <c r="BH56" i="7" s="1"/>
  <c r="BG56" i="7" s="1"/>
  <c r="BF56" i="7" s="1"/>
  <c r="BE56" i="7" s="1"/>
  <c r="BD56" i="7" s="1"/>
  <c r="AT35" i="7"/>
  <c r="AS35" i="7" s="1"/>
  <c r="AR35" i="7" s="1"/>
  <c r="AQ35" i="7" s="1"/>
  <c r="AP35" i="7" s="1"/>
  <c r="AO35" i="7" s="1"/>
  <c r="AN35" i="7" s="1"/>
  <c r="AM35" i="7" s="1"/>
  <c r="AL35" i="7" s="1"/>
  <c r="BL79" i="7"/>
  <c r="BK79" i="7" s="1"/>
  <c r="BJ79" i="7" s="1"/>
  <c r="BI79" i="7" s="1"/>
  <c r="BH79" i="7" s="1"/>
  <c r="BG79" i="7" s="1"/>
  <c r="BF79" i="7" s="1"/>
  <c r="BE79" i="7" s="1"/>
  <c r="BD79" i="7" s="1"/>
  <c r="AT75" i="7"/>
  <c r="AS75" i="7" s="1"/>
  <c r="AR75" i="7" s="1"/>
  <c r="AQ75" i="7" s="1"/>
  <c r="AP75" i="7" s="1"/>
  <c r="AO75" i="7" s="1"/>
  <c r="AN75" i="7" s="1"/>
  <c r="AM75" i="7" s="1"/>
  <c r="AL75" i="7" s="1"/>
  <c r="BL97" i="7"/>
  <c r="BK97" i="7"/>
  <c r="BJ97" i="7" s="1"/>
  <c r="BI97" i="7" s="1"/>
  <c r="BH97" i="7" s="1"/>
  <c r="BG97" i="7" s="1"/>
  <c r="BF97" i="7" s="1"/>
  <c r="BE97" i="7" s="1"/>
  <c r="BD97" i="7" s="1"/>
  <c r="AJ127" i="7"/>
  <c r="AI127" i="7"/>
  <c r="AK127" i="7"/>
  <c r="BL9" i="7"/>
  <c r="BK9" i="7"/>
  <c r="BJ9" i="7" s="1"/>
  <c r="BI9" i="7" s="1"/>
  <c r="BH9" i="7" s="1"/>
  <c r="BG9" i="7" s="1"/>
  <c r="BF9" i="7" s="1"/>
  <c r="BE9" i="7" s="1"/>
  <c r="BD9" i="7" s="1"/>
  <c r="BL69" i="7"/>
  <c r="BK69" i="7"/>
  <c r="BJ69" i="7" s="1"/>
  <c r="BI69" i="7" s="1"/>
  <c r="BH69" i="7" s="1"/>
  <c r="BG69" i="7" s="1"/>
  <c r="BF69" i="7" s="1"/>
  <c r="BE69" i="7" s="1"/>
  <c r="BD69" i="7" s="1"/>
  <c r="AT102" i="7"/>
  <c r="AS102" i="7" s="1"/>
  <c r="AR102" i="7" s="1"/>
  <c r="AQ102" i="7" s="1"/>
  <c r="AP102" i="7" s="1"/>
  <c r="AO102" i="7" s="1"/>
  <c r="AN102" i="7" s="1"/>
  <c r="AM102" i="7" s="1"/>
  <c r="AL102" i="7" s="1"/>
  <c r="BL98" i="7"/>
  <c r="BK98" i="7" s="1"/>
  <c r="BJ98" i="7" s="1"/>
  <c r="BI98" i="7" s="1"/>
  <c r="BH98" i="7" s="1"/>
  <c r="BG98" i="7" s="1"/>
  <c r="BF98" i="7" s="1"/>
  <c r="BE98" i="7" s="1"/>
  <c r="BD98" i="7" s="1"/>
  <c r="BK32" i="7"/>
  <c r="BJ32" i="7"/>
  <c r="BI32" i="7" s="1"/>
  <c r="BH32" i="7" s="1"/>
  <c r="BG32" i="7" s="1"/>
  <c r="BF32" i="7" s="1"/>
  <c r="BE32" i="7" s="1"/>
  <c r="BD32" i="7" s="1"/>
  <c r="BL32" i="7"/>
  <c r="BL7" i="7"/>
  <c r="BK7" i="7"/>
  <c r="BJ7" i="7"/>
  <c r="BI7" i="7"/>
  <c r="BH7" i="7" s="1"/>
  <c r="BG7" i="7" s="1"/>
  <c r="BF7" i="7" s="1"/>
  <c r="BE7" i="7" s="1"/>
  <c r="BD7" i="7" s="1"/>
  <c r="BL51" i="7"/>
  <c r="BK51" i="7"/>
  <c r="BJ51" i="7"/>
  <c r="BI51" i="7" s="1"/>
  <c r="BH51" i="7" s="1"/>
  <c r="BG51" i="7" s="1"/>
  <c r="BF51" i="7" s="1"/>
  <c r="BE51" i="7" s="1"/>
  <c r="BD51" i="7" s="1"/>
  <c r="AI73" i="7"/>
  <c r="AJ73" i="7"/>
  <c r="AK73" i="7"/>
  <c r="BK107" i="7"/>
  <c r="BJ107" i="7" s="1"/>
  <c r="BI107" i="7" s="1"/>
  <c r="BH107" i="7" s="1"/>
  <c r="BG107" i="7" s="1"/>
  <c r="BF107" i="7" s="1"/>
  <c r="BE107" i="7" s="1"/>
  <c r="BD107" i="7" s="1"/>
  <c r="BL107" i="7"/>
  <c r="BL58" i="7"/>
  <c r="BK58" i="7" s="1"/>
  <c r="BJ58" i="7" s="1"/>
  <c r="BI58" i="7" s="1"/>
  <c r="BH58" i="7" s="1"/>
  <c r="BG58" i="7" s="1"/>
  <c r="BF58" i="7" s="1"/>
  <c r="BE58" i="7" s="1"/>
  <c r="BD58" i="7" s="1"/>
  <c r="AI83" i="7"/>
  <c r="AJ83" i="7"/>
  <c r="AK83" i="7"/>
  <c r="BL40" i="7"/>
  <c r="BK40" i="7" s="1"/>
  <c r="BJ40" i="7" s="1"/>
  <c r="BI40" i="7" s="1"/>
  <c r="BH40" i="7" s="1"/>
  <c r="BG40" i="7" s="1"/>
  <c r="BF40" i="7" s="1"/>
  <c r="BE40" i="7" s="1"/>
  <c r="BD40" i="7" s="1"/>
  <c r="BL31" i="7"/>
  <c r="BK31" i="7" s="1"/>
  <c r="BJ31" i="7" s="1"/>
  <c r="BI31" i="7" s="1"/>
  <c r="BH31" i="7" s="1"/>
  <c r="BG31" i="7" s="1"/>
  <c r="BF31" i="7" s="1"/>
  <c r="BE31" i="7" s="1"/>
  <c r="BD31" i="7" s="1"/>
  <c r="BL91" i="7"/>
  <c r="BK91" i="7" s="1"/>
  <c r="BJ91" i="7" s="1"/>
  <c r="BI91" i="7" s="1"/>
  <c r="BH91" i="7" s="1"/>
  <c r="BG91" i="7" s="1"/>
  <c r="BF91" i="7" s="1"/>
  <c r="BE91" i="7" s="1"/>
  <c r="BD91" i="7" s="1"/>
  <c r="BL48" i="7"/>
  <c r="BK48" i="7"/>
  <c r="BJ48" i="7"/>
  <c r="BI48" i="7" s="1"/>
  <c r="BH48" i="7" s="1"/>
  <c r="BG48" i="7" s="1"/>
  <c r="BF48" i="7" s="1"/>
  <c r="BE48" i="7" s="1"/>
  <c r="BD48" i="7" s="1"/>
  <c r="AT55" i="7"/>
  <c r="AS55" i="7" s="1"/>
  <c r="AR55" i="7" s="1"/>
  <c r="AQ55" i="7" s="1"/>
  <c r="AP55" i="7" s="1"/>
  <c r="AO55" i="7" s="1"/>
  <c r="AN55" i="7" s="1"/>
  <c r="AM55" i="7" s="1"/>
  <c r="AL55" i="7" s="1"/>
  <c r="BL71" i="7"/>
  <c r="BK71" i="7" s="1"/>
  <c r="BJ71" i="7" s="1"/>
  <c r="BI71" i="7" s="1"/>
  <c r="BH71" i="7" s="1"/>
  <c r="BG71" i="7" s="1"/>
  <c r="BF71" i="7" s="1"/>
  <c r="BE71" i="7" s="1"/>
  <c r="BD71" i="7" s="1"/>
  <c r="AT114" i="7"/>
  <c r="AS114" i="7" s="1"/>
  <c r="AR114" i="7" s="1"/>
  <c r="AQ114" i="7" s="1"/>
  <c r="AP114" i="7" s="1"/>
  <c r="AO114" i="7" s="1"/>
  <c r="AN114" i="7" s="1"/>
  <c r="AM114" i="7" s="1"/>
  <c r="AL114" i="7" s="1"/>
  <c r="BL36" i="7"/>
  <c r="BK36" i="7"/>
  <c r="BJ36" i="7"/>
  <c r="BI36" i="7" s="1"/>
  <c r="BH36" i="7" s="1"/>
  <c r="BG36" i="7" s="1"/>
  <c r="BF36" i="7" s="1"/>
  <c r="BE36" i="7" s="1"/>
  <c r="BD36" i="7" s="1"/>
  <c r="BL38" i="7"/>
  <c r="BK38" i="7" s="1"/>
  <c r="BJ38" i="7" s="1"/>
  <c r="BI38" i="7" s="1"/>
  <c r="BH38" i="7" s="1"/>
  <c r="BG38" i="7" s="1"/>
  <c r="BF38" i="7" s="1"/>
  <c r="BE38" i="7" s="1"/>
  <c r="BD38" i="7" s="1"/>
  <c r="BK103" i="7"/>
  <c r="BJ103" i="7" s="1"/>
  <c r="BI103" i="7" s="1"/>
  <c r="BH103" i="7" s="1"/>
  <c r="BG103" i="7" s="1"/>
  <c r="BF103" i="7" s="1"/>
  <c r="BE103" i="7" s="1"/>
  <c r="BD103" i="7" s="1"/>
  <c r="BL103" i="7"/>
  <c r="BJ61" i="7"/>
  <c r="BI61" i="7" s="1"/>
  <c r="BH61" i="7" s="1"/>
  <c r="BG61" i="7" s="1"/>
  <c r="BF61" i="7" s="1"/>
  <c r="BE61" i="7" s="1"/>
  <c r="BD61" i="7" s="1"/>
  <c r="BL61" i="7"/>
  <c r="BK61" i="7"/>
  <c r="AI86" i="7"/>
  <c r="AK86" i="7"/>
  <c r="AJ86" i="7"/>
  <c r="BL20" i="7"/>
  <c r="BK20" i="7" s="1"/>
  <c r="BJ20" i="7" s="1"/>
  <c r="BI20" i="7" s="1"/>
  <c r="BH20" i="7" s="1"/>
  <c r="BG20" i="7" s="1"/>
  <c r="BF20" i="7" s="1"/>
  <c r="BE20" i="7" s="1"/>
  <c r="BD20" i="7" s="1"/>
  <c r="BH29" i="7"/>
  <c r="BG29" i="7" s="1"/>
  <c r="BF29" i="7" s="1"/>
  <c r="BE29" i="7" s="1"/>
  <c r="BD29" i="7" s="1"/>
  <c r="BL29" i="7"/>
  <c r="BK29" i="7"/>
  <c r="BJ29" i="7"/>
  <c r="BI29" i="7"/>
  <c r="AT67" i="7"/>
  <c r="AS67" i="7"/>
  <c r="AR67" i="7" s="1"/>
  <c r="AQ67" i="7" s="1"/>
  <c r="AP67" i="7" s="1"/>
  <c r="AO67" i="7" s="1"/>
  <c r="AN67" i="7" s="1"/>
  <c r="AM67" i="7" s="1"/>
  <c r="AL67" i="7" s="1"/>
  <c r="BL75" i="7"/>
  <c r="BK75" i="7"/>
  <c r="BJ75" i="7" s="1"/>
  <c r="BI75" i="7" s="1"/>
  <c r="BH75" i="7" s="1"/>
  <c r="BG75" i="7" s="1"/>
  <c r="BF75" i="7" s="1"/>
  <c r="BE75" i="7" s="1"/>
  <c r="BD75" i="7" s="1"/>
  <c r="BK81" i="7"/>
  <c r="BJ81" i="7" s="1"/>
  <c r="BI81" i="7" s="1"/>
  <c r="BH81" i="7" s="1"/>
  <c r="BG81" i="7" s="1"/>
  <c r="BF81" i="7" s="1"/>
  <c r="BE81" i="7" s="1"/>
  <c r="BD81" i="7" s="1"/>
  <c r="BL81" i="7"/>
  <c r="BL50" i="7"/>
  <c r="BK50" i="7"/>
  <c r="BJ50" i="7" s="1"/>
  <c r="BI50" i="7" s="1"/>
  <c r="BH50" i="7" s="1"/>
  <c r="BG50" i="7" s="1"/>
  <c r="BF50" i="7" s="1"/>
  <c r="BE50" i="7" s="1"/>
  <c r="BD50" i="7" s="1"/>
  <c r="AJ56" i="7"/>
  <c r="AI56" i="7"/>
  <c r="AH56" i="7" s="1"/>
  <c r="AK56" i="7"/>
  <c r="AT107" i="7"/>
  <c r="AS107" i="7"/>
  <c r="AR107" i="7" s="1"/>
  <c r="AQ107" i="7" s="1"/>
  <c r="AP107" i="7" s="1"/>
  <c r="AO107" i="7" s="1"/>
  <c r="AN107" i="7" s="1"/>
  <c r="AM107" i="7" s="1"/>
  <c r="AL107" i="7" s="1"/>
  <c r="BL27" i="7"/>
  <c r="BK27" i="7"/>
  <c r="BJ27" i="7" s="1"/>
  <c r="BI27" i="7" s="1"/>
  <c r="BH27" i="7" s="1"/>
  <c r="BG27" i="7" s="1"/>
  <c r="BF27" i="7" s="1"/>
  <c r="BE27" i="7" s="1"/>
  <c r="BD27" i="7" s="1"/>
  <c r="BL84" i="7"/>
  <c r="BK84" i="7" s="1"/>
  <c r="BJ84" i="7" s="1"/>
  <c r="BI84" i="7" s="1"/>
  <c r="BH84" i="7" s="1"/>
  <c r="BG84" i="7" s="1"/>
  <c r="BF84" i="7" s="1"/>
  <c r="BE84" i="7" s="1"/>
  <c r="BD84" i="7" s="1"/>
  <c r="BL39" i="7"/>
  <c r="BK39" i="7" s="1"/>
  <c r="BJ39" i="7" s="1"/>
  <c r="BI39" i="7" s="1"/>
  <c r="BH39" i="7" s="1"/>
  <c r="BG39" i="7" s="1"/>
  <c r="BF39" i="7" s="1"/>
  <c r="BE39" i="7" s="1"/>
  <c r="BD39" i="7" s="1"/>
  <c r="BL3" i="7"/>
  <c r="BK3" i="7" s="1"/>
  <c r="BJ3" i="7" s="1"/>
  <c r="BI3" i="7" s="1"/>
  <c r="BH3" i="7" s="1"/>
  <c r="BG3" i="7" s="1"/>
  <c r="BF3" i="7" s="1"/>
  <c r="BE3" i="7" s="1"/>
  <c r="BD3" i="7" s="1"/>
  <c r="BL63" i="7"/>
  <c r="BK63" i="7"/>
  <c r="BJ63" i="7" s="1"/>
  <c r="BI63" i="7" s="1"/>
  <c r="BH63" i="7" s="1"/>
  <c r="BG63" i="7" s="1"/>
  <c r="BF63" i="7" s="1"/>
  <c r="BE63" i="7" s="1"/>
  <c r="BD63" i="7" s="1"/>
  <c r="AI78" i="7"/>
  <c r="AJ78" i="7"/>
  <c r="AK78" i="7"/>
  <c r="BL19" i="7"/>
  <c r="BK19" i="7"/>
  <c r="BJ19" i="7"/>
  <c r="BI19" i="7" s="1"/>
  <c r="BH19" i="7" s="1"/>
  <c r="BG19" i="7" s="1"/>
  <c r="BF19" i="7" s="1"/>
  <c r="BE19" i="7" s="1"/>
  <c r="BD19" i="7" s="1"/>
  <c r="BK26" i="7"/>
  <c r="BJ26" i="7" s="1"/>
  <c r="BI26" i="7" s="1"/>
  <c r="BH26" i="7" s="1"/>
  <c r="BG26" i="7" s="1"/>
  <c r="BF26" i="7" s="1"/>
  <c r="BE26" i="7" s="1"/>
  <c r="BD26" i="7" s="1"/>
  <c r="BL26" i="7"/>
  <c r="BK99" i="7"/>
  <c r="BJ99" i="7" s="1"/>
  <c r="BI99" i="7" s="1"/>
  <c r="BH99" i="7" s="1"/>
  <c r="BG99" i="7" s="1"/>
  <c r="BF99" i="7" s="1"/>
  <c r="BE99" i="7" s="1"/>
  <c r="BD99" i="7" s="1"/>
  <c r="BL99" i="7"/>
  <c r="BK53" i="7"/>
  <c r="BJ53" i="7" s="1"/>
  <c r="BI53" i="7" s="1"/>
  <c r="BH53" i="7" s="1"/>
  <c r="BG53" i="7" s="1"/>
  <c r="BF53" i="7" s="1"/>
  <c r="BE53" i="7" s="1"/>
  <c r="BD53" i="7" s="1"/>
  <c r="BL53" i="7"/>
  <c r="AT70" i="7"/>
  <c r="AS70" i="7" s="1"/>
  <c r="AR70" i="7" s="1"/>
  <c r="AQ70" i="7"/>
  <c r="AP70" i="7" s="1"/>
  <c r="AO70" i="7" s="1"/>
  <c r="AN70" i="7" s="1"/>
  <c r="AM70" i="7" s="1"/>
  <c r="AL70" i="7" s="1"/>
  <c r="BL37" i="7"/>
  <c r="BK37" i="7" s="1"/>
  <c r="BJ37" i="7" s="1"/>
  <c r="BI37" i="7" s="1"/>
  <c r="BH37" i="7" s="1"/>
  <c r="BG37" i="7" s="1"/>
  <c r="BF37" i="7" s="1"/>
  <c r="BE37" i="7" s="1"/>
  <c r="BD37" i="7" s="1"/>
  <c r="AT95" i="7"/>
  <c r="AS95" i="7" s="1"/>
  <c r="AR95" i="7"/>
  <c r="AQ95" i="7" s="1"/>
  <c r="AP95" i="7" s="1"/>
  <c r="AO95" i="7" s="1"/>
  <c r="AN95" i="7" s="1"/>
  <c r="AM95" i="7" s="1"/>
  <c r="AL95" i="7" s="1"/>
  <c r="AT65" i="7"/>
  <c r="AS65" i="7" s="1"/>
  <c r="AR65" i="7" s="1"/>
  <c r="AQ65" i="7" s="1"/>
  <c r="AP65" i="7" s="1"/>
  <c r="AO65" i="7" s="1"/>
  <c r="AN65" i="7" s="1"/>
  <c r="AM65" i="7" s="1"/>
  <c r="AL65" i="7" s="1"/>
  <c r="AU68" i="7"/>
  <c r="AT68" i="7" s="1"/>
  <c r="AS68" i="7" s="1"/>
  <c r="AR68" i="7" s="1"/>
  <c r="AQ68" i="7" s="1"/>
  <c r="AP68" i="7" s="1"/>
  <c r="AO68" i="7" s="1"/>
  <c r="AN68" i="7" s="1"/>
  <c r="AM68" i="7" s="1"/>
  <c r="AL68" i="7" s="1"/>
  <c r="AI68" i="7" s="1"/>
  <c r="AU47" i="7"/>
  <c r="AT47" i="7" s="1"/>
  <c r="AS47" i="7" s="1"/>
  <c r="AR47" i="7" s="1"/>
  <c r="AQ47" i="7" s="1"/>
  <c r="AP47" i="7" s="1"/>
  <c r="AO47" i="7" s="1"/>
  <c r="AN47" i="7" s="1"/>
  <c r="AM47" i="7" s="1"/>
  <c r="AL47" i="7" s="1"/>
  <c r="AU109" i="7"/>
  <c r="AT109" i="7" s="1"/>
  <c r="AS109" i="7" s="1"/>
  <c r="AR109" i="7" s="1"/>
  <c r="AQ109" i="7" s="1"/>
  <c r="AP109" i="7" s="1"/>
  <c r="AO109" i="7" s="1"/>
  <c r="AN109" i="7" s="1"/>
  <c r="AM109" i="7" s="1"/>
  <c r="AL109" i="7" s="1"/>
  <c r="AU51" i="7"/>
  <c r="AU112" i="7"/>
  <c r="AU39" i="7"/>
  <c r="AU77" i="7"/>
  <c r="AT77" i="7" s="1"/>
  <c r="AS77" i="7" s="1"/>
  <c r="AR77" i="7" s="1"/>
  <c r="AQ77" i="7" s="1"/>
  <c r="AP77" i="7" s="1"/>
  <c r="AO77" i="7" s="1"/>
  <c r="AN77" i="7" s="1"/>
  <c r="AM77" i="7" s="1"/>
  <c r="AL77" i="7" s="1"/>
  <c r="AJ77" i="7" s="1"/>
  <c r="AU44" i="7"/>
  <c r="AU80" i="7"/>
  <c r="AT80" i="7" s="1"/>
  <c r="AS80" i="7" s="1"/>
  <c r="AR80" i="7" s="1"/>
  <c r="AQ80" i="7" s="1"/>
  <c r="AP80" i="7" s="1"/>
  <c r="AO80" i="7" s="1"/>
  <c r="AN80" i="7" s="1"/>
  <c r="AM80" i="7" s="1"/>
  <c r="AL80" i="7" s="1"/>
  <c r="AU60" i="7"/>
  <c r="AT60" i="7" s="1"/>
  <c r="AS60" i="7" s="1"/>
  <c r="AR60" i="7" s="1"/>
  <c r="AQ60" i="7" s="1"/>
  <c r="AP60" i="7" s="1"/>
  <c r="AO60" i="7" s="1"/>
  <c r="AN60" i="7" s="1"/>
  <c r="AM60" i="7" s="1"/>
  <c r="AL60" i="7" s="1"/>
  <c r="AU36" i="7"/>
  <c r="AT36" i="7" s="1"/>
  <c r="AS36" i="7" s="1"/>
  <c r="AR36" i="7" s="1"/>
  <c r="AQ36" i="7" s="1"/>
  <c r="AP36" i="7" s="1"/>
  <c r="AO36" i="7" s="1"/>
  <c r="AN36" i="7" s="1"/>
  <c r="AM36" i="7" s="1"/>
  <c r="AL36" i="7" s="1"/>
  <c r="AK36" i="7" s="1"/>
  <c r="AU88" i="7"/>
  <c r="AU64" i="7"/>
  <c r="AU28" i="7"/>
  <c r="AU38" i="7"/>
  <c r="AU21" i="7"/>
  <c r="AU116" i="7"/>
  <c r="AT116" i="7" s="1"/>
  <c r="AS116" i="7" s="1"/>
  <c r="AR116" i="7" s="1"/>
  <c r="AQ116" i="7" s="1"/>
  <c r="AP116" i="7" s="1"/>
  <c r="AO116" i="7" s="1"/>
  <c r="AN116" i="7" s="1"/>
  <c r="AM116" i="7" s="1"/>
  <c r="AL116" i="7" s="1"/>
  <c r="AK116" i="7" s="1"/>
  <c r="AU43" i="7"/>
  <c r="AT43" i="7" s="1"/>
  <c r="AS43" i="7" s="1"/>
  <c r="AR43" i="7" s="1"/>
  <c r="AQ43" i="7" s="1"/>
  <c r="AP43" i="7" s="1"/>
  <c r="AO43" i="7" s="1"/>
  <c r="AN43" i="7" s="1"/>
  <c r="AM43" i="7" s="1"/>
  <c r="AL43" i="7" s="1"/>
  <c r="AU111" i="7"/>
  <c r="AU137" i="7"/>
  <c r="AU57" i="7"/>
  <c r="AU40" i="7"/>
  <c r="AU45" i="7"/>
  <c r="AU132" i="7"/>
  <c r="AU120" i="7"/>
  <c r="AT120" i="7" s="1"/>
  <c r="AS120" i="7" s="1"/>
  <c r="AR120" i="7" s="1"/>
  <c r="AQ120" i="7" s="1"/>
  <c r="AP120" i="7" s="1"/>
  <c r="AO120" i="7" s="1"/>
  <c r="AN120" i="7" s="1"/>
  <c r="AM120" i="7" s="1"/>
  <c r="AL120" i="7" s="1"/>
  <c r="AJ120" i="7" s="1"/>
  <c r="AU128" i="7"/>
  <c r="AU130" i="7"/>
  <c r="AT130" i="7" s="1"/>
  <c r="AS130" i="7" s="1"/>
  <c r="AR130" i="7" s="1"/>
  <c r="AQ130" i="7" s="1"/>
  <c r="AP130" i="7" s="1"/>
  <c r="AO130" i="7" s="1"/>
  <c r="AN130" i="7" s="1"/>
  <c r="AM130" i="7" s="1"/>
  <c r="AL130" i="7" s="1"/>
  <c r="AU133" i="7"/>
  <c r="AT133" i="7" s="1"/>
  <c r="AS133" i="7" s="1"/>
  <c r="AR133" i="7" s="1"/>
  <c r="AQ133" i="7" s="1"/>
  <c r="AP133" i="7" s="1"/>
  <c r="AO133" i="7" s="1"/>
  <c r="AN133" i="7" s="1"/>
  <c r="AM133" i="7" s="1"/>
  <c r="AL133" i="7" s="1"/>
  <c r="AJ133" i="7" s="1"/>
  <c r="AU89" i="7"/>
  <c r="AT89" i="7" s="1"/>
  <c r="AS89" i="7" s="1"/>
  <c r="AR89" i="7" s="1"/>
  <c r="AQ89" i="7" s="1"/>
  <c r="AP89" i="7" s="1"/>
  <c r="AO89" i="7" s="1"/>
  <c r="AN89" i="7" s="1"/>
  <c r="AM89" i="7" s="1"/>
  <c r="AL89" i="7" s="1"/>
  <c r="AI89" i="7" s="1"/>
  <c r="AU103" i="7"/>
  <c r="AT103" i="7" s="1"/>
  <c r="AS103" i="7" s="1"/>
  <c r="AR103" i="7" s="1"/>
  <c r="AQ103" i="7" s="1"/>
  <c r="AP103" i="7" s="1"/>
  <c r="AO103" i="7" s="1"/>
  <c r="AN103" i="7" s="1"/>
  <c r="AM103" i="7" s="1"/>
  <c r="AL103" i="7" s="1"/>
  <c r="AK103" i="7" s="1"/>
  <c r="AU90" i="7"/>
  <c r="AU30" i="7"/>
  <c r="AU94" i="7"/>
  <c r="AT94" i="7" s="1"/>
  <c r="AS94" i="7" s="1"/>
  <c r="AR94" i="7" s="1"/>
  <c r="AQ94" i="7" s="1"/>
  <c r="AP94" i="7" s="1"/>
  <c r="AO94" i="7" s="1"/>
  <c r="AN94" i="7" s="1"/>
  <c r="AM94" i="7" s="1"/>
  <c r="AL94" i="7" s="1"/>
  <c r="AI94" i="7" s="1"/>
  <c r="AU110" i="7"/>
  <c r="AT110" i="7" s="1"/>
  <c r="AS110" i="7" s="1"/>
  <c r="AR110" i="7" s="1"/>
  <c r="AQ110" i="7" s="1"/>
  <c r="AP110" i="7" s="1"/>
  <c r="AO110" i="7" s="1"/>
  <c r="AN110" i="7" s="1"/>
  <c r="AM110" i="7" s="1"/>
  <c r="AL110" i="7" s="1"/>
  <c r="AK110" i="7" s="1"/>
  <c r="AU87" i="7"/>
  <c r="AU50" i="7"/>
  <c r="AU66" i="7"/>
  <c r="AU125" i="7"/>
  <c r="AU93" i="7"/>
  <c r="AU122" i="7"/>
  <c r="AT122" i="7" s="1"/>
  <c r="AS122" i="7" s="1"/>
  <c r="AR122" i="7" s="1"/>
  <c r="AQ122" i="7" s="1"/>
  <c r="AP122" i="7" s="1"/>
  <c r="AO122" i="7" s="1"/>
  <c r="AN122" i="7" s="1"/>
  <c r="AM122" i="7" s="1"/>
  <c r="AL122" i="7" s="1"/>
  <c r="AI122" i="7" s="1"/>
  <c r="BM89" i="7"/>
  <c r="AU113" i="7"/>
  <c r="AT113" i="7" s="1"/>
  <c r="AS113" i="7" s="1"/>
  <c r="AR113" i="7" s="1"/>
  <c r="AQ113" i="7" s="1"/>
  <c r="AP113" i="7" s="1"/>
  <c r="AO113" i="7" s="1"/>
  <c r="AN113" i="7" s="1"/>
  <c r="AM113" i="7" s="1"/>
  <c r="AL113" i="7" s="1"/>
  <c r="BM104" i="7"/>
  <c r="BM42" i="7"/>
  <c r="BM5" i="7"/>
  <c r="BM73" i="7"/>
  <c r="AU71" i="7"/>
  <c r="AT71" i="7" s="1"/>
  <c r="AS71" i="7" s="1"/>
  <c r="AR71" i="7" s="1"/>
  <c r="AQ71" i="7" s="1"/>
  <c r="AP71" i="7" s="1"/>
  <c r="AO71" i="7" s="1"/>
  <c r="AN71" i="7" s="1"/>
  <c r="AM71" i="7" s="1"/>
  <c r="AL71" i="7" s="1"/>
  <c r="BM94" i="7"/>
  <c r="AU115" i="7"/>
  <c r="BM101" i="7"/>
  <c r="BM55" i="7"/>
  <c r="AU63" i="7"/>
  <c r="AT63" i="7" s="1"/>
  <c r="AS63" i="7" s="1"/>
  <c r="AR63" i="7" s="1"/>
  <c r="AQ63" i="7" s="1"/>
  <c r="AP63" i="7" s="1"/>
  <c r="AO63" i="7" s="1"/>
  <c r="AN63" i="7" s="1"/>
  <c r="AM63" i="7" s="1"/>
  <c r="AL63" i="7" s="1"/>
  <c r="BM78" i="7"/>
  <c r="BM30" i="7"/>
  <c r="BM110" i="7"/>
  <c r="BM45" i="7"/>
  <c r="AU41" i="7"/>
  <c r="BM76" i="7"/>
  <c r="BM12" i="7"/>
  <c r="AU24" i="7"/>
  <c r="AU22" i="7"/>
  <c r="AU97" i="7"/>
  <c r="AT97" i="7" s="1"/>
  <c r="AS97" i="7" s="1"/>
  <c r="AR97" i="7" s="1"/>
  <c r="AQ97" i="7" s="1"/>
  <c r="AP97" i="7" s="1"/>
  <c r="AO97" i="7" s="1"/>
  <c r="AN97" i="7" s="1"/>
  <c r="AM97" i="7" s="1"/>
  <c r="AL97" i="7" s="1"/>
  <c r="AU124" i="7"/>
  <c r="AT135" i="7"/>
  <c r="AS135" i="7" s="1"/>
  <c r="AR135" i="7" s="1"/>
  <c r="AQ135" i="7" s="1"/>
  <c r="AP135" i="7" s="1"/>
  <c r="AO135" i="7" s="1"/>
  <c r="AN135" i="7" s="1"/>
  <c r="AM135" i="7" s="1"/>
  <c r="AL135" i="7" s="1"/>
  <c r="BL67" i="7"/>
  <c r="BK67" i="7" s="1"/>
  <c r="BJ67" i="7" s="1"/>
  <c r="BI67" i="7" s="1"/>
  <c r="BH67" i="7" s="1"/>
  <c r="BG67" i="7" s="1"/>
  <c r="BF67" i="7" s="1"/>
  <c r="BE67" i="7" s="1"/>
  <c r="BD67" i="7" s="1"/>
  <c r="BL85" i="7"/>
  <c r="BK85" i="7"/>
  <c r="BJ85" i="7"/>
  <c r="BI85" i="7" s="1"/>
  <c r="BH85" i="7" s="1"/>
  <c r="BG85" i="7" s="1"/>
  <c r="BF85" i="7" s="1"/>
  <c r="BE85" i="7" s="1"/>
  <c r="BD85" i="7" s="1"/>
  <c r="BL25" i="7"/>
  <c r="BK25" i="7" s="1"/>
  <c r="BJ25" i="7" s="1"/>
  <c r="BI25" i="7" s="1"/>
  <c r="BH25" i="7" s="1"/>
  <c r="BG25" i="7" s="1"/>
  <c r="BF25" i="7" s="1"/>
  <c r="BE25" i="7" s="1"/>
  <c r="BD25" i="7" s="1"/>
  <c r="AT25" i="7"/>
  <c r="AS25" i="7"/>
  <c r="AR25" i="7" s="1"/>
  <c r="AQ25" i="7" s="1"/>
  <c r="AP25" i="7" s="1"/>
  <c r="AO25" i="7" s="1"/>
  <c r="AN25" i="7" s="1"/>
  <c r="AM25" i="7" s="1"/>
  <c r="AL25" i="7" s="1"/>
  <c r="BK65" i="7"/>
  <c r="BJ65" i="7" s="1"/>
  <c r="BI65" i="7" s="1"/>
  <c r="BH65" i="7" s="1"/>
  <c r="BG65" i="7" s="1"/>
  <c r="BF65" i="7" s="1"/>
  <c r="BE65" i="7" s="1"/>
  <c r="BD65" i="7" s="1"/>
  <c r="BL65" i="7"/>
  <c r="AK105" i="7"/>
  <c r="AI105" i="7"/>
  <c r="AJ105" i="7"/>
  <c r="BL23" i="7"/>
  <c r="BK23" i="7" s="1"/>
  <c r="BJ23" i="7" s="1"/>
  <c r="BI23" i="7" s="1"/>
  <c r="BH23" i="7" s="1"/>
  <c r="BG23" i="7" s="1"/>
  <c r="BF23" i="7" s="1"/>
  <c r="BE23" i="7" s="1"/>
  <c r="BD23" i="7" s="1"/>
  <c r="BK87" i="7"/>
  <c r="BL87" i="7"/>
  <c r="BJ87" i="7"/>
  <c r="BI87" i="7"/>
  <c r="BH87" i="7"/>
  <c r="BG87" i="7" s="1"/>
  <c r="BF87" i="7" s="1"/>
  <c r="BE87" i="7" s="1"/>
  <c r="BD87" i="7" s="1"/>
  <c r="BL47" i="7"/>
  <c r="BK47" i="7" s="1"/>
  <c r="BJ47" i="7" s="1"/>
  <c r="BI47" i="7" s="1"/>
  <c r="BH47" i="7" s="1"/>
  <c r="BG47" i="7" s="1"/>
  <c r="BF47" i="7" s="1"/>
  <c r="BE47" i="7" s="1"/>
  <c r="BD47" i="7" s="1"/>
  <c r="AT33" i="7"/>
  <c r="AS33" i="7" s="1"/>
  <c r="AR33" i="7" s="1"/>
  <c r="AQ33" i="7" s="1"/>
  <c r="AP33" i="7" s="1"/>
  <c r="AO33" i="7" s="1"/>
  <c r="AN33" i="7"/>
  <c r="AM33" i="7" s="1"/>
  <c r="AL33" i="7" s="1"/>
  <c r="BK70" i="7"/>
  <c r="BL70" i="7"/>
  <c r="BJ70" i="7"/>
  <c r="BI70" i="7" s="1"/>
  <c r="BH70" i="7" s="1"/>
  <c r="BG70" i="7" s="1"/>
  <c r="BF70" i="7" s="1"/>
  <c r="BE70" i="7" s="1"/>
  <c r="BD70" i="7" s="1"/>
  <c r="AJ106" i="7"/>
  <c r="AH106" i="7" s="1"/>
  <c r="AC106" i="7" s="1"/>
  <c r="AI106" i="7"/>
  <c r="AK106" i="7"/>
  <c r="BL93" i="7"/>
  <c r="BK93" i="7"/>
  <c r="BJ93" i="7" s="1"/>
  <c r="BI93" i="7" s="1"/>
  <c r="BH93" i="7" s="1"/>
  <c r="BG93" i="7" s="1"/>
  <c r="BF93" i="7" s="1"/>
  <c r="BE93" i="7" s="1"/>
  <c r="BD93" i="7" s="1"/>
  <c r="AT72" i="7"/>
  <c r="AS72" i="7"/>
  <c r="AR72" i="7" s="1"/>
  <c r="AQ72" i="7" s="1"/>
  <c r="AP72" i="7" s="1"/>
  <c r="AO72" i="7" s="1"/>
  <c r="AN72" i="7" s="1"/>
  <c r="AM72" i="7" s="1"/>
  <c r="AL72" i="7" s="1"/>
  <c r="BL8" i="7"/>
  <c r="BK8" i="7" s="1"/>
  <c r="BJ8" i="7" s="1"/>
  <c r="BI8" i="7" s="1"/>
  <c r="BH8" i="7" s="1"/>
  <c r="BG8" i="7" s="1"/>
  <c r="BF8" i="7" s="1"/>
  <c r="BE8" i="7" s="1"/>
  <c r="BD8" i="7" s="1"/>
  <c r="BL68" i="7"/>
  <c r="BK68" i="7" s="1"/>
  <c r="BJ68" i="7" s="1"/>
  <c r="BI68" i="7" s="1"/>
  <c r="BH68" i="7" s="1"/>
  <c r="BG68" i="7" s="1"/>
  <c r="BF68" i="7" s="1"/>
  <c r="BE68" i="7" s="1"/>
  <c r="BD68" i="7" s="1"/>
  <c r="BL15" i="7"/>
  <c r="BK15" i="7"/>
  <c r="BJ15" i="7" s="1"/>
  <c r="BI15" i="7" s="1"/>
  <c r="BH15" i="7" s="1"/>
  <c r="BG15" i="7" s="1"/>
  <c r="BF15" i="7" s="1"/>
  <c r="BE15" i="7" s="1"/>
  <c r="BD15" i="7" s="1"/>
  <c r="AF114" i="7"/>
  <c r="K114" i="7"/>
  <c r="BL92" i="7"/>
  <c r="BK92" i="7"/>
  <c r="BJ92" i="7" s="1"/>
  <c r="BI92" i="7" s="1"/>
  <c r="BH92" i="7" s="1"/>
  <c r="BG92" i="7" s="1"/>
  <c r="BF92" i="7" s="1"/>
  <c r="BE92" i="7" s="1"/>
  <c r="BD92" i="7" s="1"/>
  <c r="BL6" i="7"/>
  <c r="BK6" i="7" s="1"/>
  <c r="BJ6" i="7" s="1"/>
  <c r="BI6" i="7" s="1"/>
  <c r="BH6" i="7" s="1"/>
  <c r="BG6" i="7" s="1"/>
  <c r="BF6" i="7" s="1"/>
  <c r="BE6" i="7" s="1"/>
  <c r="BD6" i="7" s="1"/>
  <c r="AO81" i="7"/>
  <c r="AN81" i="7" s="1"/>
  <c r="AM81" i="7" s="1"/>
  <c r="AL81" i="7" s="1"/>
  <c r="AT81" i="7"/>
  <c r="AS81" i="7" s="1"/>
  <c r="AR81" i="7" s="1"/>
  <c r="AQ81" i="7" s="1"/>
  <c r="AP81" i="7" s="1"/>
  <c r="AT117" i="7"/>
  <c r="AS117" i="7" s="1"/>
  <c r="AR117" i="7" s="1"/>
  <c r="AQ117" i="7" s="1"/>
  <c r="AP117" i="7" s="1"/>
  <c r="AO117" i="7" s="1"/>
  <c r="AN117" i="7" s="1"/>
  <c r="AM117" i="7" s="1"/>
  <c r="AL117" i="7" s="1"/>
  <c r="AT131" i="7"/>
  <c r="AS131" i="7" s="1"/>
  <c r="AR131" i="7" s="1"/>
  <c r="AQ131" i="7" s="1"/>
  <c r="AP131" i="7" s="1"/>
  <c r="AO131" i="7" s="1"/>
  <c r="AN131" i="7" s="1"/>
  <c r="AM131" i="7" s="1"/>
  <c r="AL131" i="7" s="1"/>
  <c r="BJ109" i="7"/>
  <c r="BI109" i="7" s="1"/>
  <c r="BH109" i="7" s="1"/>
  <c r="BG109" i="7" s="1"/>
  <c r="BF109" i="7" s="1"/>
  <c r="BE109" i="7" s="1"/>
  <c r="BD109" i="7" s="1"/>
  <c r="BL109" i="7"/>
  <c r="BK109" i="7"/>
  <c r="BL57" i="7"/>
  <c r="BK57" i="7" s="1"/>
  <c r="BJ57" i="7" s="1"/>
  <c r="BI57" i="7" s="1"/>
  <c r="BH57" i="7" s="1"/>
  <c r="BG57" i="7" s="1"/>
  <c r="BF57" i="7" s="1"/>
  <c r="BE57" i="7" s="1"/>
  <c r="BD57" i="7" s="1"/>
  <c r="AI76" i="7"/>
  <c r="AH76" i="7" s="1"/>
  <c r="AC76" i="7" s="1"/>
  <c r="AJ76" i="7"/>
  <c r="AK76" i="7"/>
  <c r="BL80" i="7"/>
  <c r="BK80" i="7" s="1"/>
  <c r="BJ80" i="7" s="1"/>
  <c r="BI80" i="7" s="1"/>
  <c r="BH80" i="7" s="1"/>
  <c r="BG80" i="7" s="1"/>
  <c r="BF80" i="7" s="1"/>
  <c r="BE80" i="7" s="1"/>
  <c r="BD80" i="7" s="1"/>
  <c r="AI99" i="7"/>
  <c r="AJ99" i="7"/>
  <c r="AK99" i="7"/>
  <c r="BL108" i="7"/>
  <c r="BK108" i="7"/>
  <c r="BJ108" i="7"/>
  <c r="BI108" i="7" s="1"/>
  <c r="BH108" i="7" s="1"/>
  <c r="BG108" i="7" s="1"/>
  <c r="BF108" i="7" s="1"/>
  <c r="BE108" i="7" s="1"/>
  <c r="BD108" i="7" s="1"/>
  <c r="BL21" i="7"/>
  <c r="BK21" i="7"/>
  <c r="BJ21" i="7"/>
  <c r="BI21" i="7"/>
  <c r="BH21" i="7" s="1"/>
  <c r="BG21" i="7" s="1"/>
  <c r="BF21" i="7" s="1"/>
  <c r="BE21" i="7" s="1"/>
  <c r="BD21" i="7" s="1"/>
  <c r="BK10" i="7"/>
  <c r="BJ10" i="7" s="1"/>
  <c r="BI10" i="7" s="1"/>
  <c r="BH10" i="7" s="1"/>
  <c r="BG10" i="7" s="1"/>
  <c r="BF10" i="7" s="1"/>
  <c r="BE10" i="7" s="1"/>
  <c r="BD10" i="7" s="1"/>
  <c r="BL10" i="7"/>
  <c r="BK62" i="7"/>
  <c r="BJ62" i="7" s="1"/>
  <c r="BI62" i="7" s="1"/>
  <c r="BH62" i="7" s="1"/>
  <c r="BG62" i="7" s="1"/>
  <c r="BF62" i="7" s="1"/>
  <c r="BE62" i="7" s="1"/>
  <c r="BD62" i="7" s="1"/>
  <c r="BL62" i="7"/>
  <c r="AT74" i="7"/>
  <c r="AS74" i="7"/>
  <c r="AR74" i="7" s="1"/>
  <c r="AQ74" i="7" s="1"/>
  <c r="AP74" i="7" s="1"/>
  <c r="AO74" i="7" s="1"/>
  <c r="AN74" i="7" s="1"/>
  <c r="AM74" i="7" s="1"/>
  <c r="AL74" i="7" s="1"/>
  <c r="BL33" i="7"/>
  <c r="BK33" i="7" s="1"/>
  <c r="BJ33" i="7" s="1"/>
  <c r="BI33" i="7" s="1"/>
  <c r="BH33" i="7" s="1"/>
  <c r="BG33" i="7" s="1"/>
  <c r="BF33" i="7" s="1"/>
  <c r="BE33" i="7" s="1"/>
  <c r="BD33" i="7" s="1"/>
  <c r="BL34" i="7"/>
  <c r="BK34" i="7" s="1"/>
  <c r="BJ34" i="7" s="1"/>
  <c r="BI34" i="7" s="1"/>
  <c r="BH34" i="7" s="1"/>
  <c r="BG34" i="7" s="1"/>
  <c r="BF34" i="7" s="1"/>
  <c r="BE34" i="7" s="1"/>
  <c r="BD34" i="7" s="1"/>
  <c r="BL111" i="7"/>
  <c r="BK111" i="7"/>
  <c r="BJ111" i="7"/>
  <c r="BI111" i="7" s="1"/>
  <c r="BH111" i="7" s="1"/>
  <c r="BG111" i="7" s="1"/>
  <c r="BF111" i="7" s="1"/>
  <c r="BE111" i="7" s="1"/>
  <c r="BD111" i="7" s="1"/>
  <c r="BK60" i="7"/>
  <c r="BJ60" i="7" s="1"/>
  <c r="BI60" i="7" s="1"/>
  <c r="BH60" i="7" s="1"/>
  <c r="BG60" i="7" s="1"/>
  <c r="BF60" i="7" s="1"/>
  <c r="BE60" i="7" s="1"/>
  <c r="BD60" i="7" s="1"/>
  <c r="BL60" i="7"/>
  <c r="AT85" i="7"/>
  <c r="AS85" i="7" s="1"/>
  <c r="AR85" i="7" s="1"/>
  <c r="AQ85" i="7" s="1"/>
  <c r="AP85" i="7" s="1"/>
  <c r="AO85" i="7" s="1"/>
  <c r="AN85" i="7" s="1"/>
  <c r="AM85" i="7" s="1"/>
  <c r="AL85" i="7" s="1"/>
  <c r="K106" i="7"/>
  <c r="BL43" i="7"/>
  <c r="BK43" i="7"/>
  <c r="BJ43" i="7"/>
  <c r="BI43" i="7" s="1"/>
  <c r="BH43" i="7" s="1"/>
  <c r="BG43" i="7" s="1"/>
  <c r="BF43" i="7" s="1"/>
  <c r="BE43" i="7" s="1"/>
  <c r="BD43" i="7" s="1"/>
  <c r="AT123" i="7"/>
  <c r="AS123" i="7" s="1"/>
  <c r="AR123" i="7" s="1"/>
  <c r="AQ123" i="7" s="1"/>
  <c r="AP123" i="7" s="1"/>
  <c r="AO123" i="7" s="1"/>
  <c r="AN123" i="7" s="1"/>
  <c r="AM123" i="7" s="1"/>
  <c r="AL123" i="7" s="1"/>
  <c r="BK105" i="7"/>
  <c r="BJ105" i="7" s="1"/>
  <c r="BI105" i="7" s="1"/>
  <c r="BH105" i="7" s="1"/>
  <c r="BG105" i="7" s="1"/>
  <c r="BF105" i="7" s="1"/>
  <c r="BE105" i="7" s="1"/>
  <c r="BD105" i="7" s="1"/>
  <c r="BL105" i="7"/>
  <c r="BL16" i="7"/>
  <c r="BK16" i="7" s="1"/>
  <c r="BJ16" i="7" s="1"/>
  <c r="BI16" i="7" s="1"/>
  <c r="BH16" i="7" s="1"/>
  <c r="BG16" i="7" s="1"/>
  <c r="BF16" i="7" s="1"/>
  <c r="BE16" i="7" s="1"/>
  <c r="BD16" i="7" s="1"/>
  <c r="BL35" i="7"/>
  <c r="BK35" i="7" s="1"/>
  <c r="BJ35" i="7" s="1"/>
  <c r="BI35" i="7" s="1"/>
  <c r="BH35" i="7" s="1"/>
  <c r="BG35" i="7" s="1"/>
  <c r="BF35" i="7" s="1"/>
  <c r="BE35" i="7" s="1"/>
  <c r="BD35" i="7" s="1"/>
  <c r="BK95" i="7"/>
  <c r="BJ95" i="7" s="1"/>
  <c r="BI95" i="7" s="1"/>
  <c r="BH95" i="7" s="1"/>
  <c r="BG95" i="7" s="1"/>
  <c r="BF95" i="7" s="1"/>
  <c r="BE95" i="7" s="1"/>
  <c r="BD95" i="7" s="1"/>
  <c r="BL95" i="7"/>
  <c r="BI49" i="7"/>
  <c r="BH49" i="7"/>
  <c r="BG49" i="7" s="1"/>
  <c r="BF49" i="7" s="1"/>
  <c r="BE49" i="7" s="1"/>
  <c r="BD49" i="7" s="1"/>
  <c r="BL49" i="7"/>
  <c r="BK49" i="7"/>
  <c r="BJ49" i="7"/>
  <c r="AI26" i="7"/>
  <c r="AJ26" i="7"/>
  <c r="AK26" i="7"/>
  <c r="BL72" i="7"/>
  <c r="BK72" i="7" s="1"/>
  <c r="BJ72" i="7" s="1"/>
  <c r="BI72" i="7" s="1"/>
  <c r="BH72" i="7" s="1"/>
  <c r="BG72" i="7" s="1"/>
  <c r="BF72" i="7" s="1"/>
  <c r="BE72" i="7" s="1"/>
  <c r="BD72" i="7" s="1"/>
  <c r="AK118" i="7"/>
  <c r="AJ118" i="7"/>
  <c r="AI118" i="7"/>
  <c r="BL90" i="7"/>
  <c r="BK90" i="7"/>
  <c r="BJ90" i="7" s="1"/>
  <c r="BI90" i="7" s="1"/>
  <c r="BH90" i="7" s="1"/>
  <c r="BG90" i="7" s="1"/>
  <c r="BF90" i="7" s="1"/>
  <c r="BE90" i="7" s="1"/>
  <c r="BD90" i="7" s="1"/>
  <c r="AT82" i="7"/>
  <c r="AS82" i="7" s="1"/>
  <c r="AR82" i="7" s="1"/>
  <c r="AQ82" i="7" s="1"/>
  <c r="AP82" i="7" s="1"/>
  <c r="AO82" i="7" s="1"/>
  <c r="AN82" i="7" s="1"/>
  <c r="AM82" i="7" s="1"/>
  <c r="AL82" i="7" s="1"/>
  <c r="BL100" i="7"/>
  <c r="BK100" i="7"/>
  <c r="BJ100" i="7" s="1"/>
  <c r="BI100" i="7" s="1"/>
  <c r="BH100" i="7" s="1"/>
  <c r="BG100" i="7" s="1"/>
  <c r="BF100" i="7" s="1"/>
  <c r="BE100" i="7" s="1"/>
  <c r="BD100" i="7" s="1"/>
  <c r="BL54" i="7"/>
  <c r="BK54" i="7" s="1"/>
  <c r="BJ54" i="7" s="1"/>
  <c r="BI54" i="7" s="1"/>
  <c r="BH54" i="7" s="1"/>
  <c r="BG54" i="7" s="1"/>
  <c r="BF54" i="7" s="1"/>
  <c r="BE54" i="7" s="1"/>
  <c r="BD54" i="7" s="1"/>
  <c r="AT62" i="7"/>
  <c r="AS62" i="7" s="1"/>
  <c r="AR62" i="7" s="1"/>
  <c r="AQ62" i="7" s="1"/>
  <c r="AP62" i="7" s="1"/>
  <c r="AO62" i="7" s="1"/>
  <c r="AN62" i="7" s="1"/>
  <c r="AM62" i="7" s="1"/>
  <c r="AL62" i="7" s="1"/>
  <c r="BL13" i="7"/>
  <c r="BK13" i="7" s="1"/>
  <c r="BJ13" i="7" s="1"/>
  <c r="BI13" i="7" s="1"/>
  <c r="BH13" i="7" s="1"/>
  <c r="BG13" i="7" s="1"/>
  <c r="BF13" i="7" s="1"/>
  <c r="BE13" i="7" s="1"/>
  <c r="BD13" i="7" s="1"/>
  <c r="AJ126" i="7"/>
  <c r="AK126" i="7"/>
  <c r="AI126" i="7"/>
  <c r="BL86" i="7"/>
  <c r="BK86" i="7"/>
  <c r="BJ86" i="7"/>
  <c r="BI86" i="7" s="1"/>
  <c r="BH86" i="7" s="1"/>
  <c r="BG86" i="7" s="1"/>
  <c r="BF86" i="7" s="1"/>
  <c r="BE86" i="7" s="1"/>
  <c r="BD86" i="7" s="1"/>
  <c r="BL52" i="7"/>
  <c r="BK52" i="7"/>
  <c r="BJ52" i="7" s="1"/>
  <c r="BI52" i="7" s="1"/>
  <c r="BH52" i="7" s="1"/>
  <c r="BG52" i="7" s="1"/>
  <c r="BF52" i="7" s="1"/>
  <c r="BE52" i="7" s="1"/>
  <c r="BD52" i="7" s="1"/>
  <c r="AI69" i="7"/>
  <c r="AH69" i="7" s="1"/>
  <c r="AK69" i="7"/>
  <c r="AJ69" i="7"/>
  <c r="AE106" i="7"/>
  <c r="AF106" i="7" s="1"/>
  <c r="AF74" i="7"/>
  <c r="AJ36" i="7"/>
  <c r="AJ68" i="7"/>
  <c r="AK68" i="7"/>
  <c r="AI34" i="7"/>
  <c r="AJ34" i="7"/>
  <c r="AK34" i="7"/>
  <c r="AI37" i="7"/>
  <c r="AK37" i="7"/>
  <c r="AJ37" i="7"/>
  <c r="AJ46" i="7"/>
  <c r="AK46" i="7"/>
  <c r="AI46" i="7"/>
  <c r="AJ47" i="7"/>
  <c r="AK47" i="7"/>
  <c r="AI47" i="7"/>
  <c r="AI120" i="7"/>
  <c r="AK120" i="7"/>
  <c r="AJ60" i="7"/>
  <c r="AK60" i="7"/>
  <c r="AI60" i="7"/>
  <c r="AK121" i="7"/>
  <c r="AJ121" i="7"/>
  <c r="AI121" i="7"/>
  <c r="AJ109" i="7"/>
  <c r="AI109" i="7"/>
  <c r="AK109" i="7"/>
  <c r="AI96" i="7"/>
  <c r="AJ96" i="7"/>
  <c r="AK96" i="7"/>
  <c r="AI98" i="7"/>
  <c r="AK98" i="7"/>
  <c r="AJ98" i="7"/>
  <c r="AJ116" i="7"/>
  <c r="AI116" i="7"/>
  <c r="AI53" i="7"/>
  <c r="AJ53" i="7"/>
  <c r="AK119" i="7"/>
  <c r="AJ119" i="7"/>
  <c r="AI119" i="7"/>
  <c r="AI101" i="7"/>
  <c r="AK101" i="7"/>
  <c r="AJ101" i="7"/>
  <c r="AJ54" i="7"/>
  <c r="AI54" i="7"/>
  <c r="AK54" i="7"/>
  <c r="AJ110" i="7"/>
  <c r="AI110" i="7"/>
  <c r="AH110" i="7" s="1"/>
  <c r="AH136" i="7"/>
  <c r="AG136" i="7" s="1"/>
  <c r="F18" i="7"/>
  <c r="F19" i="7" s="1"/>
  <c r="AJ97" i="7"/>
  <c r="AI97" i="7"/>
  <c r="AH97" i="7" s="1"/>
  <c r="AK97" i="7"/>
  <c r="AK61" i="7"/>
  <c r="AI61" i="7"/>
  <c r="AJ61" i="7"/>
  <c r="AI77" i="7"/>
  <c r="AK77" i="7"/>
  <c r="AJ108" i="7"/>
  <c r="AK108" i="7"/>
  <c r="AI108" i="7"/>
  <c r="AI80" i="7"/>
  <c r="AJ80" i="7"/>
  <c r="AK80" i="7"/>
  <c r="AK59" i="7"/>
  <c r="AI59" i="7"/>
  <c r="AJ59" i="7"/>
  <c r="AI58" i="7"/>
  <c r="AJ58" i="7"/>
  <c r="AK58" i="7"/>
  <c r="AK79" i="7"/>
  <c r="AI79" i="7"/>
  <c r="AJ79" i="7"/>
  <c r="AI49" i="7"/>
  <c r="AJ49" i="7"/>
  <c r="AK49" i="7"/>
  <c r="AJ103" i="7"/>
  <c r="AI103" i="7"/>
  <c r="AI42" i="7"/>
  <c r="AJ42" i="7"/>
  <c r="AK42" i="7"/>
  <c r="AI23" i="7"/>
  <c r="AJ23" i="7"/>
  <c r="AK23" i="7"/>
  <c r="AJ48" i="7"/>
  <c r="AI48" i="7"/>
  <c r="AK48" i="7"/>
  <c r="AI43" i="7"/>
  <c r="AJ43" i="7"/>
  <c r="AK43" i="7"/>
  <c r="AJ94" i="7"/>
  <c r="AG76" i="7"/>
  <c r="AI92" i="7"/>
  <c r="AK92" i="7"/>
  <c r="AJ92" i="7"/>
  <c r="AJ31" i="7"/>
  <c r="AK31" i="7"/>
  <c r="AI31" i="7"/>
  <c r="AJ130" i="7"/>
  <c r="AI130" i="7"/>
  <c r="AK130" i="7"/>
  <c r="AJ29" i="7"/>
  <c r="AK29" i="7"/>
  <c r="AI29" i="7"/>
  <c r="AH29" i="7" s="1"/>
  <c r="AH104" i="7"/>
  <c r="AI133" i="7"/>
  <c r="AS108" i="3"/>
  <c r="AR108" i="3" s="1"/>
  <c r="AQ108" i="3" s="1"/>
  <c r="AP108" i="3" s="1"/>
  <c r="AO108" i="3" s="1"/>
  <c r="AN108" i="3" s="1"/>
  <c r="AM108" i="3" s="1"/>
  <c r="AL108" i="3" s="1"/>
  <c r="BK7" i="3"/>
  <c r="BJ7" i="3" s="1"/>
  <c r="BI7" i="3" s="1"/>
  <c r="BH7" i="3" s="1"/>
  <c r="BG7" i="3" s="1"/>
  <c r="BF7" i="3" s="1"/>
  <c r="BE7" i="3" s="1"/>
  <c r="BD7" i="3" s="1"/>
  <c r="BC7" i="3" s="1"/>
  <c r="BK59" i="3"/>
  <c r="BJ59" i="3"/>
  <c r="BI59" i="3"/>
  <c r="BH59" i="3" s="1"/>
  <c r="BG59" i="3" s="1"/>
  <c r="BF59" i="3" s="1"/>
  <c r="BE59" i="3" s="1"/>
  <c r="BD59" i="3" s="1"/>
  <c r="BC59" i="3" s="1"/>
  <c r="BK36" i="3"/>
  <c r="BJ36" i="3"/>
  <c r="BI36" i="3" s="1"/>
  <c r="BH36" i="3" s="1"/>
  <c r="BG36" i="3" s="1"/>
  <c r="BF36" i="3" s="1"/>
  <c r="BE36" i="3" s="1"/>
  <c r="BD36" i="3" s="1"/>
  <c r="BC36" i="3" s="1"/>
  <c r="BK22" i="3"/>
  <c r="BJ22" i="3"/>
  <c r="BI22" i="3" s="1"/>
  <c r="BH22" i="3" s="1"/>
  <c r="BG22" i="3" s="1"/>
  <c r="BF22" i="3" s="1"/>
  <c r="BE22" i="3" s="1"/>
  <c r="BD22" i="3" s="1"/>
  <c r="BC22" i="3" s="1"/>
  <c r="BK47" i="3"/>
  <c r="BJ47" i="3" s="1"/>
  <c r="BI47" i="3" s="1"/>
  <c r="BH47" i="3" s="1"/>
  <c r="BG47" i="3" s="1"/>
  <c r="BF47" i="3" s="1"/>
  <c r="BE47" i="3" s="1"/>
  <c r="BD47" i="3" s="1"/>
  <c r="BC47" i="3" s="1"/>
  <c r="BK10" i="3"/>
  <c r="BJ10" i="3" s="1"/>
  <c r="BI10" i="3" s="1"/>
  <c r="BH10" i="3" s="1"/>
  <c r="BG10" i="3" s="1"/>
  <c r="BF10" i="3" s="1"/>
  <c r="BE10" i="3" s="1"/>
  <c r="BD10" i="3" s="1"/>
  <c r="BC10" i="3" s="1"/>
  <c r="AK90" i="3"/>
  <c r="AI90" i="3"/>
  <c r="AJ90" i="3"/>
  <c r="BK42" i="3"/>
  <c r="BJ42" i="3" s="1"/>
  <c r="BI42" i="3" s="1"/>
  <c r="BH42" i="3" s="1"/>
  <c r="BG42" i="3" s="1"/>
  <c r="BF42" i="3" s="1"/>
  <c r="BE42" i="3" s="1"/>
  <c r="BD42" i="3" s="1"/>
  <c r="BC42" i="3" s="1"/>
  <c r="AT32" i="3"/>
  <c r="AS32" i="3" s="1"/>
  <c r="AR32" i="3" s="1"/>
  <c r="AQ32" i="3" s="1"/>
  <c r="AP32" i="3" s="1"/>
  <c r="AO32" i="3" s="1"/>
  <c r="AN32" i="3" s="1"/>
  <c r="AM32" i="3" s="1"/>
  <c r="AL32" i="3" s="1"/>
  <c r="AT83" i="3"/>
  <c r="AS83" i="3"/>
  <c r="AR83" i="3" s="1"/>
  <c r="AQ83" i="3" s="1"/>
  <c r="AP83" i="3" s="1"/>
  <c r="AO83" i="3" s="1"/>
  <c r="AN83" i="3" s="1"/>
  <c r="AM83" i="3" s="1"/>
  <c r="AL83" i="3" s="1"/>
  <c r="BK29" i="3"/>
  <c r="BJ29" i="3" s="1"/>
  <c r="BI29" i="3" s="1"/>
  <c r="BH29" i="3" s="1"/>
  <c r="BG29" i="3" s="1"/>
  <c r="BF29" i="3" s="1"/>
  <c r="BE29" i="3" s="1"/>
  <c r="BD29" i="3" s="1"/>
  <c r="BC29" i="3" s="1"/>
  <c r="BK2" i="3"/>
  <c r="BI2" i="3"/>
  <c r="BH2" i="3" s="1"/>
  <c r="BG2" i="3" s="1"/>
  <c r="BF2" i="3" s="1"/>
  <c r="BE2" i="3" s="1"/>
  <c r="BD2" i="3" s="1"/>
  <c r="BC2" i="3" s="1"/>
  <c r="BJ2" i="3"/>
  <c r="BK56" i="3"/>
  <c r="BJ56" i="3" s="1"/>
  <c r="BI56" i="3" s="1"/>
  <c r="BH56" i="3" s="1"/>
  <c r="BG56" i="3" s="1"/>
  <c r="BF56" i="3" s="1"/>
  <c r="BE56" i="3" s="1"/>
  <c r="BD56" i="3" s="1"/>
  <c r="BC56" i="3" s="1"/>
  <c r="AI120" i="3"/>
  <c r="AK120" i="3"/>
  <c r="AJ120" i="3"/>
  <c r="AI75" i="3"/>
  <c r="AH75" i="3" s="1"/>
  <c r="AA75" i="3" s="1"/>
  <c r="AJ75" i="3"/>
  <c r="AK75" i="3"/>
  <c r="BK52" i="3"/>
  <c r="BJ52" i="3"/>
  <c r="BI52" i="3"/>
  <c r="BH52" i="3" s="1"/>
  <c r="BG52" i="3" s="1"/>
  <c r="BF52" i="3" s="1"/>
  <c r="BE52" i="3" s="1"/>
  <c r="BD52" i="3" s="1"/>
  <c r="BC52" i="3" s="1"/>
  <c r="BK20" i="3"/>
  <c r="BJ20" i="3"/>
  <c r="BI20" i="3"/>
  <c r="BH20" i="3"/>
  <c r="BG20" i="3" s="1"/>
  <c r="BF20" i="3" s="1"/>
  <c r="BE20" i="3" s="1"/>
  <c r="BD20" i="3" s="1"/>
  <c r="BC20" i="3" s="1"/>
  <c r="BK14" i="3"/>
  <c r="BJ14" i="3" s="1"/>
  <c r="BI14" i="3" s="1"/>
  <c r="BH14" i="3" s="1"/>
  <c r="BG14" i="3" s="1"/>
  <c r="BF14" i="3" s="1"/>
  <c r="BE14" i="3" s="1"/>
  <c r="BD14" i="3" s="1"/>
  <c r="BC14" i="3" s="1"/>
  <c r="BK3" i="3"/>
  <c r="BJ3" i="3" s="1"/>
  <c r="BI3" i="3" s="1"/>
  <c r="BH3" i="3" s="1"/>
  <c r="BG3" i="3" s="1"/>
  <c r="BF3" i="3" s="1"/>
  <c r="BE3" i="3" s="1"/>
  <c r="BD3" i="3" s="1"/>
  <c r="BC3" i="3" s="1"/>
  <c r="AT42" i="3"/>
  <c r="AS42" i="3"/>
  <c r="AR42" i="3" s="1"/>
  <c r="AQ42" i="3" s="1"/>
  <c r="AP42" i="3" s="1"/>
  <c r="AO42" i="3" s="1"/>
  <c r="AN42" i="3" s="1"/>
  <c r="AM42" i="3" s="1"/>
  <c r="AL42" i="3" s="1"/>
  <c r="BK25" i="3"/>
  <c r="BJ25" i="3" s="1"/>
  <c r="BI25" i="3" s="1"/>
  <c r="BH25" i="3" s="1"/>
  <c r="BG25" i="3" s="1"/>
  <c r="BF25" i="3" s="1"/>
  <c r="BE25" i="3" s="1"/>
  <c r="BD25" i="3" s="1"/>
  <c r="BC25" i="3" s="1"/>
  <c r="BK44" i="3"/>
  <c r="BJ44" i="3"/>
  <c r="BI44" i="3"/>
  <c r="BH44" i="3" s="1"/>
  <c r="BG44" i="3" s="1"/>
  <c r="BF44" i="3" s="1"/>
  <c r="BE44" i="3" s="1"/>
  <c r="BD44" i="3" s="1"/>
  <c r="BC44" i="3" s="1"/>
  <c r="BK18" i="3"/>
  <c r="BJ18" i="3"/>
  <c r="BI18" i="3" s="1"/>
  <c r="BH18" i="3" s="1"/>
  <c r="BG18" i="3" s="1"/>
  <c r="BF18" i="3" s="1"/>
  <c r="BE18" i="3" s="1"/>
  <c r="BD18" i="3" s="1"/>
  <c r="BC18" i="3" s="1"/>
  <c r="BK37" i="3"/>
  <c r="BJ37" i="3" s="1"/>
  <c r="BI37" i="3" s="1"/>
  <c r="BH37" i="3" s="1"/>
  <c r="BG37" i="3" s="1"/>
  <c r="BF37" i="3" s="1"/>
  <c r="BE37" i="3" s="1"/>
  <c r="BD37" i="3" s="1"/>
  <c r="BC37" i="3" s="1"/>
  <c r="AK53" i="3"/>
  <c r="AJ53" i="3"/>
  <c r="AI53" i="3"/>
  <c r="AH53" i="3" s="1"/>
  <c r="AA53" i="3" s="1"/>
  <c r="AO54" i="3"/>
  <c r="AN54" i="3" s="1"/>
  <c r="AM54" i="3" s="1"/>
  <c r="AL54" i="3" s="1"/>
  <c r="AT54" i="3"/>
  <c r="AS54" i="3" s="1"/>
  <c r="AR54" i="3" s="1"/>
  <c r="AQ54" i="3" s="1"/>
  <c r="AP54" i="3" s="1"/>
  <c r="BK24" i="3"/>
  <c r="BJ24" i="3" s="1"/>
  <c r="BI24" i="3" s="1"/>
  <c r="BH24" i="3" s="1"/>
  <c r="BG24" i="3" s="1"/>
  <c r="BF24" i="3" s="1"/>
  <c r="BE24" i="3" s="1"/>
  <c r="BD24" i="3" s="1"/>
  <c r="BC24" i="3" s="1"/>
  <c r="AT37" i="3"/>
  <c r="AS37" i="3" s="1"/>
  <c r="AR37" i="3" s="1"/>
  <c r="AQ37" i="3" s="1"/>
  <c r="AP37" i="3" s="1"/>
  <c r="AO37" i="3" s="1"/>
  <c r="AN37" i="3" s="1"/>
  <c r="AM37" i="3" s="1"/>
  <c r="AL37" i="3" s="1"/>
  <c r="BK41" i="3"/>
  <c r="BJ41" i="3" s="1"/>
  <c r="BI41" i="3" s="1"/>
  <c r="BH41" i="3" s="1"/>
  <c r="BG41" i="3" s="1"/>
  <c r="BF41" i="3" s="1"/>
  <c r="BE41" i="3" s="1"/>
  <c r="BD41" i="3" s="1"/>
  <c r="BC41" i="3" s="1"/>
  <c r="AT44" i="3"/>
  <c r="AS44" i="3" s="1"/>
  <c r="AR44" i="3" s="1"/>
  <c r="AQ44" i="3" s="1"/>
  <c r="AP44" i="3" s="1"/>
  <c r="AO44" i="3" s="1"/>
  <c r="AN44" i="3" s="1"/>
  <c r="AM44" i="3" s="1"/>
  <c r="AL44" i="3" s="1"/>
  <c r="AJ114" i="3"/>
  <c r="AI114" i="3"/>
  <c r="AK114" i="3"/>
  <c r="BJ32" i="3"/>
  <c r="BI32" i="3" s="1"/>
  <c r="BH32" i="3" s="1"/>
  <c r="BG32" i="3" s="1"/>
  <c r="BF32" i="3" s="1"/>
  <c r="BE32" i="3" s="1"/>
  <c r="BD32" i="3" s="1"/>
  <c r="BC32" i="3" s="1"/>
  <c r="BK32" i="3"/>
  <c r="BK17" i="3"/>
  <c r="BJ17" i="3" s="1"/>
  <c r="BI17" i="3" s="1"/>
  <c r="BH17" i="3" s="1"/>
  <c r="BG17" i="3" s="1"/>
  <c r="BF17" i="3" s="1"/>
  <c r="BE17" i="3" s="1"/>
  <c r="BD17" i="3" s="1"/>
  <c r="BC17" i="3" s="1"/>
  <c r="BK12" i="3"/>
  <c r="BJ12" i="3" s="1"/>
  <c r="BI12" i="3" s="1"/>
  <c r="BH12" i="3" s="1"/>
  <c r="BG12" i="3" s="1"/>
  <c r="BF12" i="3" s="1"/>
  <c r="BE12" i="3" s="1"/>
  <c r="BD12" i="3" s="1"/>
  <c r="BC12" i="3" s="1"/>
  <c r="BK57" i="3"/>
  <c r="BJ57" i="3" s="1"/>
  <c r="BI57" i="3" s="1"/>
  <c r="BH57" i="3" s="1"/>
  <c r="BG57" i="3" s="1"/>
  <c r="BF57" i="3" s="1"/>
  <c r="BE57" i="3" s="1"/>
  <c r="BD57" i="3" s="1"/>
  <c r="BC57" i="3" s="1"/>
  <c r="BJ26" i="3"/>
  <c r="BI26" i="3"/>
  <c r="BH26" i="3" s="1"/>
  <c r="BG26" i="3" s="1"/>
  <c r="BF26" i="3" s="1"/>
  <c r="BE26" i="3" s="1"/>
  <c r="BD26" i="3" s="1"/>
  <c r="BC26" i="3" s="1"/>
  <c r="BK26" i="3"/>
  <c r="BK35" i="3"/>
  <c r="BJ35" i="3" s="1"/>
  <c r="BI35" i="3" s="1"/>
  <c r="BH35" i="3" s="1"/>
  <c r="BG35" i="3" s="1"/>
  <c r="BF35" i="3" s="1"/>
  <c r="BE35" i="3" s="1"/>
  <c r="BD35" i="3" s="1"/>
  <c r="BC35" i="3" s="1"/>
  <c r="BK28" i="3"/>
  <c r="BJ28" i="3" s="1"/>
  <c r="BI28" i="3" s="1"/>
  <c r="BH28" i="3" s="1"/>
  <c r="BG28" i="3" s="1"/>
  <c r="BF28" i="3" s="1"/>
  <c r="BE28" i="3" s="1"/>
  <c r="BD28" i="3" s="1"/>
  <c r="BC28" i="3" s="1"/>
  <c r="AK99" i="3"/>
  <c r="AI99" i="3"/>
  <c r="AJ99" i="3"/>
  <c r="BK55" i="3"/>
  <c r="BJ55" i="3" s="1"/>
  <c r="BI55" i="3" s="1"/>
  <c r="BH55" i="3" s="1"/>
  <c r="BG55" i="3" s="1"/>
  <c r="BF55" i="3" s="1"/>
  <c r="BE55" i="3" s="1"/>
  <c r="BD55" i="3" s="1"/>
  <c r="BC55" i="3" s="1"/>
  <c r="BK54" i="3"/>
  <c r="BJ54" i="3"/>
  <c r="BI54" i="3" s="1"/>
  <c r="BH54" i="3" s="1"/>
  <c r="BG54" i="3" s="1"/>
  <c r="BF54" i="3" s="1"/>
  <c r="BE54" i="3" s="1"/>
  <c r="BD54" i="3" s="1"/>
  <c r="BC54" i="3" s="1"/>
  <c r="AT35" i="3"/>
  <c r="AS35" i="3"/>
  <c r="AR35" i="3" s="1"/>
  <c r="AQ35" i="3" s="1"/>
  <c r="AP35" i="3" s="1"/>
  <c r="AO35" i="3" s="1"/>
  <c r="AN35" i="3" s="1"/>
  <c r="AM35" i="3" s="1"/>
  <c r="AL35" i="3" s="1"/>
  <c r="AJ91" i="3"/>
  <c r="AI91" i="3"/>
  <c r="AK91" i="3"/>
  <c r="BK27" i="3"/>
  <c r="BJ27" i="3"/>
  <c r="BI27" i="3" s="1"/>
  <c r="BH27" i="3" s="1"/>
  <c r="BG27" i="3" s="1"/>
  <c r="BF27" i="3" s="1"/>
  <c r="BE27" i="3" s="1"/>
  <c r="BD27" i="3" s="1"/>
  <c r="BC27" i="3" s="1"/>
  <c r="AI22" i="3"/>
  <c r="AJ22" i="3"/>
  <c r="AK22" i="3"/>
  <c r="AT107" i="3"/>
  <c r="AS107" i="3" s="1"/>
  <c r="AR107" i="3" s="1"/>
  <c r="AQ107" i="3" s="1"/>
  <c r="AP107" i="3" s="1"/>
  <c r="AO107" i="3" s="1"/>
  <c r="AN107" i="3" s="1"/>
  <c r="AM107" i="3" s="1"/>
  <c r="AL107" i="3" s="1"/>
  <c r="BK30" i="3"/>
  <c r="BJ30" i="3" s="1"/>
  <c r="BI30" i="3" s="1"/>
  <c r="BH30" i="3" s="1"/>
  <c r="BG30" i="3" s="1"/>
  <c r="BF30" i="3" s="1"/>
  <c r="BE30" i="3" s="1"/>
  <c r="BD30" i="3" s="1"/>
  <c r="BC30" i="3" s="1"/>
  <c r="BK5" i="3"/>
  <c r="BJ5" i="3"/>
  <c r="BI5" i="3" s="1"/>
  <c r="BH5" i="3" s="1"/>
  <c r="BG5" i="3" s="1"/>
  <c r="BF5" i="3" s="1"/>
  <c r="BE5" i="3" s="1"/>
  <c r="BD5" i="3" s="1"/>
  <c r="BC5" i="3" s="1"/>
  <c r="AJ122" i="3"/>
  <c r="AI122" i="3"/>
  <c r="AK122" i="3"/>
  <c r="BK49" i="3"/>
  <c r="BJ49" i="3"/>
  <c r="BI49" i="3"/>
  <c r="BH49" i="3" s="1"/>
  <c r="BG49" i="3" s="1"/>
  <c r="BF49" i="3" s="1"/>
  <c r="BE49" i="3" s="1"/>
  <c r="BD49" i="3" s="1"/>
  <c r="BC49" i="3" s="1"/>
  <c r="AK59" i="3"/>
  <c r="AI59" i="3"/>
  <c r="AH59" i="3" s="1"/>
  <c r="AA59" i="3" s="1"/>
  <c r="AJ59" i="3"/>
  <c r="AT67" i="3"/>
  <c r="AS67" i="3"/>
  <c r="AR67" i="3" s="1"/>
  <c r="AQ67" i="3" s="1"/>
  <c r="AP67" i="3" s="1"/>
  <c r="AO67" i="3" s="1"/>
  <c r="AN67" i="3" s="1"/>
  <c r="AM67" i="3" s="1"/>
  <c r="AL67" i="3" s="1"/>
  <c r="BK51" i="3"/>
  <c r="BJ51" i="3" s="1"/>
  <c r="BI51" i="3" s="1"/>
  <c r="BH51" i="3" s="1"/>
  <c r="BG51" i="3" s="1"/>
  <c r="BF51" i="3" s="1"/>
  <c r="BE51" i="3" s="1"/>
  <c r="BD51" i="3" s="1"/>
  <c r="BC51" i="3" s="1"/>
  <c r="AT26" i="3"/>
  <c r="AS26" i="3" s="1"/>
  <c r="AR26" i="3" s="1"/>
  <c r="AQ26" i="3" s="1"/>
  <c r="AP26" i="3" s="1"/>
  <c r="AO26" i="3" s="1"/>
  <c r="AN26" i="3" s="1"/>
  <c r="AM26" i="3" s="1"/>
  <c r="AL26" i="3" s="1"/>
  <c r="AJ46" i="3"/>
  <c r="AI46" i="3"/>
  <c r="AH46" i="3" s="1"/>
  <c r="AA46" i="3" s="1"/>
  <c r="AK46" i="3"/>
  <c r="BK46" i="3"/>
  <c r="BJ46" i="3"/>
  <c r="BI46" i="3"/>
  <c r="BH46" i="3" s="1"/>
  <c r="BG46" i="3" s="1"/>
  <c r="BF46" i="3" s="1"/>
  <c r="BE46" i="3" s="1"/>
  <c r="BD46" i="3" s="1"/>
  <c r="BC46" i="3" s="1"/>
  <c r="AT40" i="3"/>
  <c r="AS40" i="3" s="1"/>
  <c r="AR40" i="3" s="1"/>
  <c r="AQ40" i="3" s="1"/>
  <c r="AP40" i="3" s="1"/>
  <c r="AO40" i="3" s="1"/>
  <c r="AN40" i="3" s="1"/>
  <c r="AM40" i="3" s="1"/>
  <c r="AL40" i="3" s="1"/>
  <c r="AT88" i="3"/>
  <c r="AS88" i="3" s="1"/>
  <c r="AR88" i="3" s="1"/>
  <c r="AQ88" i="3" s="1"/>
  <c r="AP88" i="3" s="1"/>
  <c r="AO88" i="3" s="1"/>
  <c r="AN88" i="3" s="1"/>
  <c r="AM88" i="3" s="1"/>
  <c r="AL88" i="3" s="1"/>
  <c r="BI38" i="3"/>
  <c r="BH38" i="3" s="1"/>
  <c r="BG38" i="3" s="1"/>
  <c r="BF38" i="3" s="1"/>
  <c r="BE38" i="3" s="1"/>
  <c r="BD38" i="3" s="1"/>
  <c r="BC38" i="3" s="1"/>
  <c r="BK38" i="3"/>
  <c r="BJ38" i="3"/>
  <c r="AT24" i="3"/>
  <c r="AS24" i="3" s="1"/>
  <c r="AR24" i="3" s="1"/>
  <c r="AQ24" i="3" s="1"/>
  <c r="AP24" i="3" s="1"/>
  <c r="AO24" i="3" s="1"/>
  <c r="AN24" i="3" s="1"/>
  <c r="AM24" i="3" s="1"/>
  <c r="AL24" i="3" s="1"/>
  <c r="AT104" i="3"/>
  <c r="AS104" i="3" s="1"/>
  <c r="AR104" i="3" s="1"/>
  <c r="AQ104" i="3" s="1"/>
  <c r="AP104" i="3" s="1"/>
  <c r="AO104" i="3" s="1"/>
  <c r="AN104" i="3" s="1"/>
  <c r="AM104" i="3" s="1"/>
  <c r="AL104" i="3" s="1"/>
  <c r="AT58" i="3"/>
  <c r="AS58" i="3" s="1"/>
  <c r="AR58" i="3" s="1"/>
  <c r="AQ58" i="3" s="1"/>
  <c r="AP58" i="3" s="1"/>
  <c r="AO58" i="3" s="1"/>
  <c r="AN58" i="3" s="1"/>
  <c r="AM58" i="3" s="1"/>
  <c r="AL58" i="3" s="1"/>
  <c r="BK58" i="3"/>
  <c r="BJ58" i="3"/>
  <c r="BI58" i="3" s="1"/>
  <c r="BH58" i="3" s="1"/>
  <c r="BG58" i="3" s="1"/>
  <c r="BF58" i="3" s="1"/>
  <c r="BE58" i="3" s="1"/>
  <c r="BD58" i="3" s="1"/>
  <c r="BC58" i="3" s="1"/>
  <c r="AI34" i="3"/>
  <c r="AK34" i="3"/>
  <c r="AJ34" i="3"/>
  <c r="BK15" i="3"/>
  <c r="BJ15" i="3" s="1"/>
  <c r="BI15" i="3" s="1"/>
  <c r="BH15" i="3" s="1"/>
  <c r="BG15" i="3" s="1"/>
  <c r="BF15" i="3" s="1"/>
  <c r="BE15" i="3" s="1"/>
  <c r="BD15" i="3" s="1"/>
  <c r="BC15" i="3" s="1"/>
  <c r="BK33" i="3"/>
  <c r="BJ33" i="3" s="1"/>
  <c r="BI33" i="3" s="1"/>
  <c r="BH33" i="3" s="1"/>
  <c r="BG33" i="3" s="1"/>
  <c r="BF33" i="3" s="1"/>
  <c r="BE33" i="3" s="1"/>
  <c r="BD33" i="3" s="1"/>
  <c r="BC33" i="3" s="1"/>
  <c r="BK23" i="3"/>
  <c r="BJ23" i="3"/>
  <c r="BI23" i="3" s="1"/>
  <c r="BH23" i="3" s="1"/>
  <c r="BG23" i="3" s="1"/>
  <c r="BF23" i="3" s="1"/>
  <c r="BE23" i="3" s="1"/>
  <c r="BD23" i="3" s="1"/>
  <c r="BC23" i="3" s="1"/>
  <c r="BK43" i="3"/>
  <c r="BJ43" i="3"/>
  <c r="BI43" i="3" s="1"/>
  <c r="BH43" i="3" s="1"/>
  <c r="BG43" i="3" s="1"/>
  <c r="BF43" i="3" s="1"/>
  <c r="BE43" i="3" s="1"/>
  <c r="BD43" i="3" s="1"/>
  <c r="BC43" i="3" s="1"/>
  <c r="BK4" i="3"/>
  <c r="BJ4" i="3" s="1"/>
  <c r="BI4" i="3" s="1"/>
  <c r="BH4" i="3" s="1"/>
  <c r="BG4" i="3" s="1"/>
  <c r="BF4" i="3" s="1"/>
  <c r="BE4" i="3" s="1"/>
  <c r="BD4" i="3" s="1"/>
  <c r="BC4" i="3" s="1"/>
  <c r="BK19" i="3"/>
  <c r="BJ19" i="3"/>
  <c r="BI19" i="3"/>
  <c r="BH19" i="3" s="1"/>
  <c r="BG19" i="3" s="1"/>
  <c r="BF19" i="3" s="1"/>
  <c r="BE19" i="3" s="1"/>
  <c r="BD19" i="3" s="1"/>
  <c r="BC19" i="3" s="1"/>
  <c r="BK40" i="3"/>
  <c r="BJ40" i="3" s="1"/>
  <c r="BI40" i="3" s="1"/>
  <c r="BH40" i="3" s="1"/>
  <c r="BG40" i="3" s="1"/>
  <c r="BF40" i="3" s="1"/>
  <c r="BE40" i="3" s="1"/>
  <c r="BD40" i="3" s="1"/>
  <c r="BC40" i="3" s="1"/>
  <c r="BK6" i="3"/>
  <c r="BJ6" i="3" s="1"/>
  <c r="BI6" i="3" s="1"/>
  <c r="BH6" i="3" s="1"/>
  <c r="BG6" i="3" s="1"/>
  <c r="BF6" i="3" s="1"/>
  <c r="BE6" i="3" s="1"/>
  <c r="BD6" i="3" s="1"/>
  <c r="BC6" i="3" s="1"/>
  <c r="AP80" i="3"/>
  <c r="AO80" i="3" s="1"/>
  <c r="AN80" i="3" s="1"/>
  <c r="AM80" i="3" s="1"/>
  <c r="AL80" i="3" s="1"/>
  <c r="AT80" i="3"/>
  <c r="AS80" i="3" s="1"/>
  <c r="AR80" i="3" s="1"/>
  <c r="AQ80" i="3" s="1"/>
  <c r="BK45" i="3"/>
  <c r="BJ45" i="3"/>
  <c r="BI45" i="3" s="1"/>
  <c r="BH45" i="3" s="1"/>
  <c r="BG45" i="3" s="1"/>
  <c r="BF45" i="3" s="1"/>
  <c r="BE45" i="3" s="1"/>
  <c r="BD45" i="3" s="1"/>
  <c r="BC45" i="3" s="1"/>
  <c r="AT98" i="3"/>
  <c r="AS98" i="3" s="1"/>
  <c r="AR98" i="3" s="1"/>
  <c r="AQ98" i="3" s="1"/>
  <c r="AP98" i="3" s="1"/>
  <c r="AO98" i="3" s="1"/>
  <c r="AN98" i="3" s="1"/>
  <c r="AM98" i="3" s="1"/>
  <c r="AL98" i="3" s="1"/>
  <c r="BK60" i="3"/>
  <c r="BJ60" i="3" s="1"/>
  <c r="BI60" i="3" s="1"/>
  <c r="BH60" i="3" s="1"/>
  <c r="BG60" i="3" s="1"/>
  <c r="BF60" i="3" s="1"/>
  <c r="BE60" i="3" s="1"/>
  <c r="BD60" i="3" s="1"/>
  <c r="BC60" i="3" s="1"/>
  <c r="AT115" i="3"/>
  <c r="AS115" i="3"/>
  <c r="AR115" i="3" s="1"/>
  <c r="AQ115" i="3" s="1"/>
  <c r="AP115" i="3" s="1"/>
  <c r="AO115" i="3" s="1"/>
  <c r="AN115" i="3" s="1"/>
  <c r="AM115" i="3" s="1"/>
  <c r="AL115" i="3" s="1"/>
  <c r="BK31" i="3"/>
  <c r="BJ31" i="3" s="1"/>
  <c r="BI31" i="3" s="1"/>
  <c r="BH31" i="3" s="1"/>
  <c r="BG31" i="3" s="1"/>
  <c r="BF31" i="3" s="1"/>
  <c r="BE31" i="3" s="1"/>
  <c r="BD31" i="3" s="1"/>
  <c r="BC31" i="3" s="1"/>
  <c r="AT25" i="3"/>
  <c r="AS25" i="3" s="1"/>
  <c r="AR25" i="3" s="1"/>
  <c r="AQ25" i="3" s="1"/>
  <c r="AP25" i="3" s="1"/>
  <c r="AO25" i="3" s="1"/>
  <c r="AN25" i="3" s="1"/>
  <c r="AM25" i="3" s="1"/>
  <c r="AL25" i="3" s="1"/>
  <c r="BK13" i="3"/>
  <c r="BJ13" i="3" s="1"/>
  <c r="BI13" i="3" s="1"/>
  <c r="BH13" i="3" s="1"/>
  <c r="BG13" i="3" s="1"/>
  <c r="BF13" i="3" s="1"/>
  <c r="BE13" i="3" s="1"/>
  <c r="BD13" i="3" s="1"/>
  <c r="BC13" i="3" s="1"/>
  <c r="BK61" i="3"/>
  <c r="BJ61" i="3"/>
  <c r="BI61" i="3" s="1"/>
  <c r="BH61" i="3" s="1"/>
  <c r="BG61" i="3" s="1"/>
  <c r="BF61" i="3" s="1"/>
  <c r="BE61" i="3" s="1"/>
  <c r="BD61" i="3" s="1"/>
  <c r="BC61" i="3" s="1"/>
  <c r="BK34" i="3"/>
  <c r="BJ34" i="3"/>
  <c r="BI34" i="3"/>
  <c r="BH34" i="3" s="1"/>
  <c r="BG34" i="3" s="1"/>
  <c r="BF34" i="3" s="1"/>
  <c r="BE34" i="3" s="1"/>
  <c r="BD34" i="3" s="1"/>
  <c r="BC34" i="3" s="1"/>
  <c r="BK11" i="3"/>
  <c r="BJ11" i="3"/>
  <c r="BI11" i="3" s="1"/>
  <c r="BH11" i="3" s="1"/>
  <c r="BG11" i="3" s="1"/>
  <c r="BF11" i="3" s="1"/>
  <c r="BE11" i="3" s="1"/>
  <c r="BD11" i="3" s="1"/>
  <c r="BC11" i="3" s="1"/>
  <c r="BK48" i="3"/>
  <c r="BJ48" i="3" s="1"/>
  <c r="BI48" i="3" s="1"/>
  <c r="BH48" i="3" s="1"/>
  <c r="BG48" i="3" s="1"/>
  <c r="BF48" i="3" s="1"/>
  <c r="BE48" i="3" s="1"/>
  <c r="BD48" i="3" s="1"/>
  <c r="BC48" i="3" s="1"/>
  <c r="AI56" i="3"/>
  <c r="AJ56" i="3"/>
  <c r="AK56" i="3"/>
  <c r="AI116" i="3"/>
  <c r="AJ116" i="3"/>
  <c r="AK116" i="3"/>
  <c r="AT43" i="3"/>
  <c r="AS43" i="3" s="1"/>
  <c r="AR43" i="3" s="1"/>
  <c r="AQ43" i="3" s="1"/>
  <c r="AP43" i="3" s="1"/>
  <c r="AO43" i="3" s="1"/>
  <c r="AN43" i="3" s="1"/>
  <c r="AM43" i="3" s="1"/>
  <c r="AL43" i="3" s="1"/>
  <c r="BK21" i="3"/>
  <c r="BJ21" i="3"/>
  <c r="BI21" i="3"/>
  <c r="BH21" i="3" s="1"/>
  <c r="BG21" i="3" s="1"/>
  <c r="BF21" i="3" s="1"/>
  <c r="BE21" i="3" s="1"/>
  <c r="BD21" i="3" s="1"/>
  <c r="BC21" i="3" s="1"/>
  <c r="AJ96" i="3"/>
  <c r="AK96" i="3"/>
  <c r="AI96" i="3"/>
  <c r="BK50" i="3"/>
  <c r="BJ50" i="3" s="1"/>
  <c r="BI50" i="3" s="1"/>
  <c r="BH50" i="3" s="1"/>
  <c r="BG50" i="3" s="1"/>
  <c r="BF50" i="3" s="1"/>
  <c r="BE50" i="3" s="1"/>
  <c r="BD50" i="3" s="1"/>
  <c r="BC50" i="3" s="1"/>
  <c r="BK9" i="3"/>
  <c r="BJ9" i="3"/>
  <c r="BI9" i="3" s="1"/>
  <c r="BH9" i="3" s="1"/>
  <c r="BG9" i="3" s="1"/>
  <c r="BF9" i="3" s="1"/>
  <c r="BE9" i="3" s="1"/>
  <c r="BD9" i="3" s="1"/>
  <c r="BC9" i="3" s="1"/>
  <c r="AI112" i="3"/>
  <c r="AJ112" i="3"/>
  <c r="AK112" i="3"/>
  <c r="BK39" i="3"/>
  <c r="BJ39" i="3"/>
  <c r="BI39" i="3" s="1"/>
  <c r="BH39" i="3" s="1"/>
  <c r="BG39" i="3" s="1"/>
  <c r="BF39" i="3" s="1"/>
  <c r="BE39" i="3" s="1"/>
  <c r="BD39" i="3" s="1"/>
  <c r="BC39" i="3" s="1"/>
  <c r="BK8" i="3"/>
  <c r="BJ8" i="3" s="1"/>
  <c r="BI8" i="3" s="1"/>
  <c r="BH8" i="3" s="1"/>
  <c r="BG8" i="3" s="1"/>
  <c r="BF8" i="3" s="1"/>
  <c r="BE8" i="3" s="1"/>
  <c r="BD8" i="3" s="1"/>
  <c r="BC8" i="3" s="1"/>
  <c r="AK106" i="3"/>
  <c r="AJ106" i="3"/>
  <c r="AI106" i="3"/>
  <c r="BK53" i="3"/>
  <c r="BJ53" i="3"/>
  <c r="BI53" i="3"/>
  <c r="BH53" i="3" s="1"/>
  <c r="BG53" i="3" s="1"/>
  <c r="BF53" i="3" s="1"/>
  <c r="BE53" i="3" s="1"/>
  <c r="BD53" i="3" s="1"/>
  <c r="BC53" i="3" s="1"/>
  <c r="BK16" i="3"/>
  <c r="BJ16" i="3"/>
  <c r="BI16" i="3" s="1"/>
  <c r="BH16" i="3" s="1"/>
  <c r="BG16" i="3" s="1"/>
  <c r="BF16" i="3" s="1"/>
  <c r="BE16" i="3" s="1"/>
  <c r="BD16" i="3" s="1"/>
  <c r="BC16" i="3" s="1"/>
  <c r="AK57" i="3"/>
  <c r="AK94" i="3"/>
  <c r="AI94" i="3"/>
  <c r="AH94" i="3" s="1"/>
  <c r="AA94" i="3" s="1"/>
  <c r="AJ94" i="3"/>
  <c r="AJ93" i="3"/>
  <c r="AI93" i="3"/>
  <c r="AK93" i="3"/>
  <c r="AJ113" i="3"/>
  <c r="AI113" i="3"/>
  <c r="AK113" i="3"/>
  <c r="AJ30" i="3"/>
  <c r="AI30" i="3"/>
  <c r="AK30" i="3"/>
  <c r="AI89" i="3"/>
  <c r="AK89" i="3"/>
  <c r="AJ89" i="3"/>
  <c r="AJ51" i="3"/>
  <c r="AI51" i="3"/>
  <c r="AK51" i="3"/>
  <c r="AI50" i="3"/>
  <c r="AJ50" i="3"/>
  <c r="AK50" i="3"/>
  <c r="AI76" i="3"/>
  <c r="AJ76" i="3"/>
  <c r="AK76" i="3"/>
  <c r="AI29" i="3"/>
  <c r="AJ29" i="3"/>
  <c r="AK29" i="3"/>
  <c r="AJ97" i="3"/>
  <c r="AK97" i="3"/>
  <c r="AI97" i="3"/>
  <c r="AJ39" i="3"/>
  <c r="AI39" i="3"/>
  <c r="AK39" i="3"/>
  <c r="AJ52" i="3"/>
  <c r="AI52" i="3"/>
  <c r="AK52" i="3"/>
  <c r="AK101" i="3"/>
  <c r="AI101" i="3"/>
  <c r="AJ101" i="3"/>
  <c r="AK103" i="3"/>
  <c r="AJ103" i="3"/>
  <c r="AI103" i="3"/>
  <c r="AH103" i="3" s="1"/>
  <c r="AA103" i="3" s="1"/>
  <c r="AI47" i="3"/>
  <c r="AJ47" i="3"/>
  <c r="AK47" i="3"/>
  <c r="AI63" i="3"/>
  <c r="AJ63" i="3"/>
  <c r="AK63" i="3"/>
  <c r="AI117" i="3"/>
  <c r="AJ117" i="3"/>
  <c r="AK117" i="3"/>
  <c r="AI36" i="3"/>
  <c r="AJ36" i="3"/>
  <c r="AK36" i="3"/>
  <c r="AJ100" i="3"/>
  <c r="AI100" i="3"/>
  <c r="AK100" i="3"/>
  <c r="AJ72" i="3"/>
  <c r="AI72" i="3"/>
  <c r="AK72" i="3"/>
  <c r="AI60" i="3"/>
  <c r="AK60" i="3"/>
  <c r="AJ60" i="3"/>
  <c r="AI81" i="3"/>
  <c r="AJ81" i="3"/>
  <c r="AK81" i="3"/>
  <c r="AK70" i="3"/>
  <c r="AI70" i="3"/>
  <c r="AJ70" i="3"/>
  <c r="AI118" i="3"/>
  <c r="AJ118" i="3"/>
  <c r="AK118" i="3"/>
  <c r="AI69" i="3"/>
  <c r="AJ69" i="3"/>
  <c r="AK69" i="3"/>
  <c r="AI78" i="3"/>
  <c r="AJ78" i="3"/>
  <c r="AK78" i="3"/>
  <c r="AJ66" i="3"/>
  <c r="AK66" i="3"/>
  <c r="AI66" i="3"/>
  <c r="AK85" i="3"/>
  <c r="AI85" i="3"/>
  <c r="AJ85" i="3"/>
  <c r="AK27" i="3"/>
  <c r="AI27" i="3"/>
  <c r="AJ27" i="3"/>
  <c r="AJ109" i="3"/>
  <c r="AI109" i="3"/>
  <c r="AK109" i="3"/>
  <c r="AK62" i="3"/>
  <c r="AI62" i="3"/>
  <c r="AJ62" i="3"/>
  <c r="AI65" i="3"/>
  <c r="AJ65" i="3"/>
  <c r="AK65" i="3"/>
  <c r="AK82" i="3"/>
  <c r="AI82" i="3"/>
  <c r="AH82" i="3" s="1"/>
  <c r="AA82" i="3" s="1"/>
  <c r="AJ82" i="3"/>
  <c r="AI79" i="3"/>
  <c r="AK79" i="3"/>
  <c r="AJ79" i="3"/>
  <c r="AI41" i="3"/>
  <c r="AJ41" i="3"/>
  <c r="AK41" i="3"/>
  <c r="AI28" i="3"/>
  <c r="AH28" i="3" s="1"/>
  <c r="AA28" i="3" s="1"/>
  <c r="AJ28" i="3"/>
  <c r="AK28" i="3"/>
  <c r="AI64" i="3"/>
  <c r="AK64" i="3"/>
  <c r="AJ64" i="3"/>
  <c r="AJ77" i="3"/>
  <c r="AK77" i="3"/>
  <c r="AI77" i="3"/>
  <c r="AI95" i="3"/>
  <c r="AJ95" i="3"/>
  <c r="AK95" i="3"/>
  <c r="AJ71" i="3"/>
  <c r="AK71" i="3"/>
  <c r="AI71" i="3"/>
  <c r="AI21" i="3"/>
  <c r="AJ21" i="3"/>
  <c r="AK21" i="3"/>
  <c r="AJ33" i="3"/>
  <c r="AK33" i="3"/>
  <c r="AI33" i="3"/>
  <c r="AK110" i="3"/>
  <c r="AI110" i="3"/>
  <c r="AJ110" i="3"/>
  <c r="AJ111" i="3"/>
  <c r="AK111" i="3"/>
  <c r="AI111" i="3"/>
  <c r="AI55" i="3"/>
  <c r="AJ55" i="3"/>
  <c r="AK55" i="3"/>
  <c r="AJ92" i="3"/>
  <c r="AI92" i="3"/>
  <c r="AK92" i="3"/>
  <c r="AK61" i="3"/>
  <c r="AI61" i="3"/>
  <c r="AJ61" i="3"/>
  <c r="AI87" i="3"/>
  <c r="AJ87" i="3"/>
  <c r="AK87" i="3"/>
  <c r="AK38" i="3"/>
  <c r="AJ38" i="3"/>
  <c r="AI38" i="3"/>
  <c r="AI121" i="3"/>
  <c r="AJ121" i="3"/>
  <c r="AK121" i="3"/>
  <c r="AJ49" i="3"/>
  <c r="AK49" i="3"/>
  <c r="AI49" i="3"/>
  <c r="AJ84" i="3"/>
  <c r="AK84" i="3"/>
  <c r="AI84" i="3"/>
  <c r="AK73" i="3"/>
  <c r="AI73" i="3"/>
  <c r="AJ73" i="3"/>
  <c r="AI68" i="3"/>
  <c r="AJ68" i="3"/>
  <c r="AK68" i="3"/>
  <c r="AK102" i="3"/>
  <c r="AI102" i="3"/>
  <c r="AJ102" i="3"/>
  <c r="AI119" i="3"/>
  <c r="AJ119" i="3"/>
  <c r="AK119" i="3"/>
  <c r="AJ74" i="3"/>
  <c r="AK74" i="3"/>
  <c r="AI74" i="3"/>
  <c r="AH74" i="3" s="1"/>
  <c r="AA74" i="3" s="1"/>
  <c r="AI31" i="3"/>
  <c r="AJ31" i="3"/>
  <c r="AK31" i="3"/>
  <c r="AI23" i="3"/>
  <c r="AH23" i="3" s="1"/>
  <c r="AA23" i="3" s="1"/>
  <c r="AJ23" i="3"/>
  <c r="AK23" i="3"/>
  <c r="AK86" i="3"/>
  <c r="AJ86" i="3"/>
  <c r="AI86" i="3"/>
  <c r="AI105" i="3"/>
  <c r="AK105" i="3"/>
  <c r="AJ105" i="3"/>
  <c r="AI108" i="3"/>
  <c r="AJ108" i="3"/>
  <c r="AK108" i="3"/>
  <c r="AI48" i="3"/>
  <c r="AK48" i="3"/>
  <c r="AJ48" i="3"/>
  <c r="AI125" i="3"/>
  <c r="AJ125" i="3"/>
  <c r="AK125" i="3"/>
  <c r="AI108" i="1"/>
  <c r="AH108" i="1" s="1"/>
  <c r="AJ108" i="1"/>
  <c r="AK108" i="1"/>
  <c r="AK24" i="1"/>
  <c r="AJ24" i="1"/>
  <c r="AI24" i="1"/>
  <c r="AJ30" i="1"/>
  <c r="AI30" i="1"/>
  <c r="AK30" i="1"/>
  <c r="AT61" i="1"/>
  <c r="AS61" i="1" s="1"/>
  <c r="AR61" i="1" s="1"/>
  <c r="AQ61" i="1" s="1"/>
  <c r="AP61" i="1" s="1"/>
  <c r="AO61" i="1" s="1"/>
  <c r="AN61" i="1" s="1"/>
  <c r="AM61" i="1" s="1"/>
  <c r="AL61" i="1" s="1"/>
  <c r="BI99" i="1"/>
  <c r="BH99" i="1" s="1"/>
  <c r="BG99" i="1" s="1"/>
  <c r="BF99" i="1" s="1"/>
  <c r="BE99" i="1" s="1"/>
  <c r="BD99" i="1" s="1"/>
  <c r="BL99" i="1"/>
  <c r="BK99" i="1" s="1"/>
  <c r="BJ99" i="1" s="1"/>
  <c r="BL47" i="1"/>
  <c r="BK47" i="1" s="1"/>
  <c r="BJ47" i="1" s="1"/>
  <c r="BI47" i="1" s="1"/>
  <c r="BH47" i="1"/>
  <c r="BG47" i="1" s="1"/>
  <c r="BF47" i="1" s="1"/>
  <c r="BE47" i="1" s="1"/>
  <c r="BD47" i="1" s="1"/>
  <c r="AI92" i="1"/>
  <c r="AJ92" i="1"/>
  <c r="AK92" i="1"/>
  <c r="BH63" i="1"/>
  <c r="BG63" i="1" s="1"/>
  <c r="BF63" i="1" s="1"/>
  <c r="BE63" i="1" s="1"/>
  <c r="BD63" i="1" s="1"/>
  <c r="BL63" i="1"/>
  <c r="BK63" i="1" s="1"/>
  <c r="BJ63" i="1" s="1"/>
  <c r="BI63" i="1" s="1"/>
  <c r="BL27" i="1"/>
  <c r="BK27" i="1"/>
  <c r="BJ27" i="1" s="1"/>
  <c r="BI27" i="1" s="1"/>
  <c r="BH27" i="1" s="1"/>
  <c r="BG27" i="1" s="1"/>
  <c r="BF27" i="1" s="1"/>
  <c r="BE27" i="1" s="1"/>
  <c r="BD27" i="1" s="1"/>
  <c r="BL81" i="1"/>
  <c r="BK81" i="1"/>
  <c r="BJ81" i="1" s="1"/>
  <c r="BI81" i="1" s="1"/>
  <c r="BH81" i="1" s="1"/>
  <c r="BG81" i="1" s="1"/>
  <c r="BF81" i="1" s="1"/>
  <c r="BE81" i="1" s="1"/>
  <c r="BD81" i="1" s="1"/>
  <c r="AJ106" i="1"/>
  <c r="AI106" i="1"/>
  <c r="AK106" i="1"/>
  <c r="BK95" i="1"/>
  <c r="BJ95" i="1" s="1"/>
  <c r="BI95" i="1" s="1"/>
  <c r="BH95" i="1" s="1"/>
  <c r="BG95" i="1" s="1"/>
  <c r="BF95" i="1" s="1"/>
  <c r="BE95" i="1" s="1"/>
  <c r="BD95" i="1" s="1"/>
  <c r="BL95" i="1"/>
  <c r="BL52" i="1"/>
  <c r="BK52" i="1" s="1"/>
  <c r="BJ52" i="1" s="1"/>
  <c r="BI52" i="1" s="1"/>
  <c r="BH52" i="1" s="1"/>
  <c r="BG52" i="1" s="1"/>
  <c r="BF52" i="1" s="1"/>
  <c r="BE52" i="1" s="1"/>
  <c r="BD52" i="1" s="1"/>
  <c r="AT126" i="1"/>
  <c r="AS126" i="1" s="1"/>
  <c r="AR126" i="1" s="1"/>
  <c r="AQ126" i="1" s="1"/>
  <c r="AP126" i="1" s="1"/>
  <c r="AO126" i="1" s="1"/>
  <c r="AN126" i="1" s="1"/>
  <c r="AM126" i="1" s="1"/>
  <c r="AL126" i="1" s="1"/>
  <c r="BH62" i="1"/>
  <c r="BG62" i="1" s="1"/>
  <c r="BF62" i="1" s="1"/>
  <c r="BE62" i="1" s="1"/>
  <c r="BD62" i="1" s="1"/>
  <c r="BL62" i="1"/>
  <c r="BK62" i="1"/>
  <c r="BJ62" i="1" s="1"/>
  <c r="BI62" i="1"/>
  <c r="BL70" i="1"/>
  <c r="BK70" i="1" s="1"/>
  <c r="BJ70" i="1" s="1"/>
  <c r="BI70" i="1" s="1"/>
  <c r="BH70" i="1" s="1"/>
  <c r="BG70" i="1" s="1"/>
  <c r="BF70" i="1" s="1"/>
  <c r="BE70" i="1" s="1"/>
  <c r="BD70" i="1" s="1"/>
  <c r="BK74" i="1"/>
  <c r="BJ74" i="1" s="1"/>
  <c r="BI74" i="1" s="1"/>
  <c r="BH74" i="1" s="1"/>
  <c r="BG74" i="1" s="1"/>
  <c r="BF74" i="1" s="1"/>
  <c r="BE74" i="1" s="1"/>
  <c r="BD74" i="1" s="1"/>
  <c r="BL74" i="1"/>
  <c r="BL87" i="1"/>
  <c r="BK87" i="1" s="1"/>
  <c r="BJ87" i="1" s="1"/>
  <c r="BI87" i="1" s="1"/>
  <c r="BH87" i="1" s="1"/>
  <c r="BG87" i="1" s="1"/>
  <c r="BF87" i="1" s="1"/>
  <c r="BE87" i="1" s="1"/>
  <c r="BD87" i="1" s="1"/>
  <c r="BK83" i="1"/>
  <c r="BL83" i="1"/>
  <c r="BJ83" i="1"/>
  <c r="BI83" i="1" s="1"/>
  <c r="BH83" i="1" s="1"/>
  <c r="BG83" i="1" s="1"/>
  <c r="BF83" i="1" s="1"/>
  <c r="BE83" i="1" s="1"/>
  <c r="BD83" i="1" s="1"/>
  <c r="BL82" i="1"/>
  <c r="BK82" i="1" s="1"/>
  <c r="BJ82" i="1" s="1"/>
  <c r="BI82" i="1" s="1"/>
  <c r="BH82" i="1" s="1"/>
  <c r="BG82" i="1" s="1"/>
  <c r="BF82" i="1" s="1"/>
  <c r="BE82" i="1" s="1"/>
  <c r="BD82" i="1" s="1"/>
  <c r="BL26" i="1"/>
  <c r="BK26" i="1"/>
  <c r="BJ26" i="1" s="1"/>
  <c r="BI26" i="1" s="1"/>
  <c r="BH26" i="1" s="1"/>
  <c r="BG26" i="1" s="1"/>
  <c r="BF26" i="1" s="1"/>
  <c r="BE26" i="1" s="1"/>
  <c r="BD26" i="1" s="1"/>
  <c r="BK51" i="1"/>
  <c r="BJ51" i="1" s="1"/>
  <c r="BI51" i="1" s="1"/>
  <c r="BH51" i="1" s="1"/>
  <c r="BG51" i="1" s="1"/>
  <c r="BF51" i="1" s="1"/>
  <c r="BE51" i="1" s="1"/>
  <c r="BD51" i="1" s="1"/>
  <c r="BL51" i="1"/>
  <c r="AI39" i="1"/>
  <c r="AK39" i="1"/>
  <c r="AJ39" i="1"/>
  <c r="AK52" i="1"/>
  <c r="AI52" i="1"/>
  <c r="AJ52" i="1"/>
  <c r="BK101" i="1"/>
  <c r="BJ101" i="1" s="1"/>
  <c r="BI101" i="1" s="1"/>
  <c r="BH101" i="1" s="1"/>
  <c r="BG101" i="1" s="1"/>
  <c r="BF101" i="1" s="1"/>
  <c r="BE101" i="1" s="1"/>
  <c r="BD101" i="1" s="1"/>
  <c r="BL101" i="1"/>
  <c r="AK81" i="1"/>
  <c r="AJ81" i="1"/>
  <c r="AI81" i="1"/>
  <c r="AH81" i="1" s="1"/>
  <c r="BL42" i="1"/>
  <c r="BK42" i="1" s="1"/>
  <c r="BJ42" i="1" s="1"/>
  <c r="BI42" i="1" s="1"/>
  <c r="BH42" i="1" s="1"/>
  <c r="BG42" i="1" s="1"/>
  <c r="BF42" i="1" s="1"/>
  <c r="BE42" i="1" s="1"/>
  <c r="BD42" i="1" s="1"/>
  <c r="BK57" i="1"/>
  <c r="BJ57" i="1" s="1"/>
  <c r="BI57" i="1" s="1"/>
  <c r="BH57" i="1" s="1"/>
  <c r="BG57" i="1" s="1"/>
  <c r="BF57" i="1" s="1"/>
  <c r="BE57" i="1" s="1"/>
  <c r="BD57" i="1" s="1"/>
  <c r="BL57" i="1"/>
  <c r="BL103" i="1"/>
  <c r="BK103" i="1"/>
  <c r="BJ103" i="1" s="1"/>
  <c r="BI103" i="1" s="1"/>
  <c r="BH103" i="1" s="1"/>
  <c r="BG103" i="1" s="1"/>
  <c r="BF103" i="1" s="1"/>
  <c r="BE103" i="1" s="1"/>
  <c r="BD103" i="1" s="1"/>
  <c r="BK98" i="1"/>
  <c r="BJ98" i="1" s="1"/>
  <c r="BI98" i="1" s="1"/>
  <c r="BH98" i="1" s="1"/>
  <c r="BG98" i="1" s="1"/>
  <c r="BF98" i="1" s="1"/>
  <c r="BE98" i="1" s="1"/>
  <c r="BD98" i="1" s="1"/>
  <c r="BL98" i="1"/>
  <c r="BL24" i="1"/>
  <c r="BK24" i="1" s="1"/>
  <c r="BJ24" i="1" s="1"/>
  <c r="BI24" i="1" s="1"/>
  <c r="BH24" i="1" s="1"/>
  <c r="BG24" i="1" s="1"/>
  <c r="BF24" i="1" s="1"/>
  <c r="BE24" i="1" s="1"/>
  <c r="BD24" i="1" s="1"/>
  <c r="AI107" i="1"/>
  <c r="AK107" i="1"/>
  <c r="AJ107" i="1"/>
  <c r="BL73" i="1"/>
  <c r="BK73" i="1" s="1"/>
  <c r="BJ73" i="1" s="1"/>
  <c r="BI73" i="1" s="1"/>
  <c r="BH73" i="1" s="1"/>
  <c r="BG73" i="1" s="1"/>
  <c r="BF73" i="1" s="1"/>
  <c r="BE73" i="1" s="1"/>
  <c r="BD73" i="1" s="1"/>
  <c r="BL22" i="1"/>
  <c r="BK22" i="1"/>
  <c r="BJ22" i="1"/>
  <c r="BI22" i="1" s="1"/>
  <c r="BH22" i="1" s="1"/>
  <c r="BG22" i="1" s="1"/>
  <c r="BF22" i="1" s="1"/>
  <c r="BE22" i="1" s="1"/>
  <c r="BD22" i="1" s="1"/>
  <c r="BL37" i="1"/>
  <c r="BK37" i="1" s="1"/>
  <c r="BJ37" i="1"/>
  <c r="BI37" i="1"/>
  <c r="BH37" i="1" s="1"/>
  <c r="BG37" i="1" s="1"/>
  <c r="BF37" i="1" s="1"/>
  <c r="BE37" i="1" s="1"/>
  <c r="BD37" i="1" s="1"/>
  <c r="BL33" i="1"/>
  <c r="BK33" i="1"/>
  <c r="BJ33" i="1" s="1"/>
  <c r="BI33" i="1"/>
  <c r="BH33" i="1" s="1"/>
  <c r="BG33" i="1" s="1"/>
  <c r="BF33" i="1" s="1"/>
  <c r="BE33" i="1" s="1"/>
  <c r="BD33" i="1" s="1"/>
  <c r="AT29" i="1"/>
  <c r="AS29" i="1" s="1"/>
  <c r="AR29" i="1" s="1"/>
  <c r="AQ29" i="1" s="1"/>
  <c r="AP29" i="1" s="1"/>
  <c r="AO29" i="1" s="1"/>
  <c r="AN29" i="1" s="1"/>
  <c r="AM29" i="1" s="1"/>
  <c r="AL29" i="1" s="1"/>
  <c r="BL5" i="1"/>
  <c r="BK5" i="1" s="1"/>
  <c r="BJ5" i="1" s="1"/>
  <c r="BI5" i="1" s="1"/>
  <c r="BH5" i="1" s="1"/>
  <c r="BG5" i="1" s="1"/>
  <c r="BF5" i="1" s="1"/>
  <c r="BE5" i="1" s="1"/>
  <c r="BD5" i="1" s="1"/>
  <c r="AK42" i="1"/>
  <c r="AJ42" i="1"/>
  <c r="AI42" i="1"/>
  <c r="BL10" i="1"/>
  <c r="BK10" i="1"/>
  <c r="BJ10" i="1" s="1"/>
  <c r="BI10" i="1" s="1"/>
  <c r="BH10" i="1" s="1"/>
  <c r="BG10" i="1" s="1"/>
  <c r="BF10" i="1" s="1"/>
  <c r="BE10" i="1" s="1"/>
  <c r="BD10" i="1" s="1"/>
  <c r="BL7" i="1"/>
  <c r="BK7" i="1"/>
  <c r="BJ7" i="1" s="1"/>
  <c r="BI7" i="1" s="1"/>
  <c r="BH7" i="1" s="1"/>
  <c r="BG7" i="1" s="1"/>
  <c r="BF7" i="1" s="1"/>
  <c r="BE7" i="1" s="1"/>
  <c r="BD7" i="1" s="1"/>
  <c r="BL85" i="1"/>
  <c r="BK85" i="1" s="1"/>
  <c r="BJ85" i="1"/>
  <c r="BI85" i="1" s="1"/>
  <c r="BH85" i="1" s="1"/>
  <c r="BG85" i="1" s="1"/>
  <c r="BF85" i="1" s="1"/>
  <c r="BE85" i="1" s="1"/>
  <c r="BD85" i="1" s="1"/>
  <c r="BL38" i="1"/>
  <c r="BK38" i="1" s="1"/>
  <c r="BJ38" i="1" s="1"/>
  <c r="BI38" i="1" s="1"/>
  <c r="BH38" i="1" s="1"/>
  <c r="BG38" i="1" s="1"/>
  <c r="BF38" i="1" s="1"/>
  <c r="BE38" i="1" s="1"/>
  <c r="BD38" i="1" s="1"/>
  <c r="AI41" i="1"/>
  <c r="AK41" i="1"/>
  <c r="AJ41" i="1"/>
  <c r="BK2" i="1"/>
  <c r="BL2" i="1"/>
  <c r="BJ2" i="1"/>
  <c r="BI2" i="1" s="1"/>
  <c r="BH2" i="1" s="1"/>
  <c r="BG2" i="1" s="1"/>
  <c r="BF2" i="1" s="1"/>
  <c r="BE2" i="1" s="1"/>
  <c r="BD2" i="1" s="1"/>
  <c r="AT84" i="1"/>
  <c r="AS84" i="1" s="1"/>
  <c r="AR84" i="1" s="1"/>
  <c r="AQ84" i="1" s="1"/>
  <c r="AP84" i="1" s="1"/>
  <c r="AO84" i="1" s="1"/>
  <c r="AN84" i="1" s="1"/>
  <c r="AM84" i="1" s="1"/>
  <c r="AL84" i="1" s="1"/>
  <c r="AT89" i="1"/>
  <c r="AS89" i="1" s="1"/>
  <c r="AR89" i="1" s="1"/>
  <c r="AQ89" i="1" s="1"/>
  <c r="AP89" i="1" s="1"/>
  <c r="AO89" i="1" s="1"/>
  <c r="AN89" i="1" s="1"/>
  <c r="AM89" i="1" s="1"/>
  <c r="AL89" i="1" s="1"/>
  <c r="BL69" i="1"/>
  <c r="BK69" i="1" s="1"/>
  <c r="BJ69" i="1" s="1"/>
  <c r="BI69" i="1" s="1"/>
  <c r="BH69" i="1" s="1"/>
  <c r="BG69" i="1" s="1"/>
  <c r="BF69" i="1" s="1"/>
  <c r="BE69" i="1" s="1"/>
  <c r="BD69" i="1" s="1"/>
  <c r="BK59" i="1"/>
  <c r="BJ59" i="1" s="1"/>
  <c r="BI59" i="1" s="1"/>
  <c r="BH59" i="1" s="1"/>
  <c r="BG59" i="1" s="1"/>
  <c r="BF59" i="1" s="1"/>
  <c r="BE59" i="1" s="1"/>
  <c r="BD59" i="1" s="1"/>
  <c r="BL59" i="1"/>
  <c r="AT101" i="1"/>
  <c r="AS101" i="1" s="1"/>
  <c r="AR101" i="1" s="1"/>
  <c r="AQ101" i="1" s="1"/>
  <c r="AP101" i="1" s="1"/>
  <c r="AO101" i="1" s="1"/>
  <c r="AN101" i="1" s="1"/>
  <c r="AM101" i="1" s="1"/>
  <c r="AL101" i="1" s="1"/>
  <c r="BL102" i="1"/>
  <c r="BK102" i="1"/>
  <c r="BJ102" i="1"/>
  <c r="BI102" i="1" s="1"/>
  <c r="BH102" i="1" s="1"/>
  <c r="BG102" i="1" s="1"/>
  <c r="BF102" i="1" s="1"/>
  <c r="BE102" i="1" s="1"/>
  <c r="BD102" i="1" s="1"/>
  <c r="BK71" i="1"/>
  <c r="BJ71" i="1" s="1"/>
  <c r="BI71" i="1" s="1"/>
  <c r="BH71" i="1" s="1"/>
  <c r="BG71" i="1" s="1"/>
  <c r="BF71" i="1" s="1"/>
  <c r="BE71" i="1" s="1"/>
  <c r="BD71" i="1" s="1"/>
  <c r="BL71" i="1"/>
  <c r="AI54" i="1"/>
  <c r="AK54" i="1"/>
  <c r="AJ54" i="1"/>
  <c r="BK108" i="1"/>
  <c r="BJ108" i="1" s="1"/>
  <c r="BI108" i="1" s="1"/>
  <c r="BH108" i="1" s="1"/>
  <c r="BG108" i="1" s="1"/>
  <c r="BF108" i="1" s="1"/>
  <c r="BE108" i="1" s="1"/>
  <c r="BD108" i="1" s="1"/>
  <c r="BL108" i="1"/>
  <c r="BL12" i="1"/>
  <c r="BK12" i="1" s="1"/>
  <c r="BJ12" i="1"/>
  <c r="BI12" i="1"/>
  <c r="BH12" i="1" s="1"/>
  <c r="BG12" i="1" s="1"/>
  <c r="BF12" i="1" s="1"/>
  <c r="BE12" i="1" s="1"/>
  <c r="BD12" i="1" s="1"/>
  <c r="BL31" i="1"/>
  <c r="BK31" i="1" s="1"/>
  <c r="BJ31" i="1" s="1"/>
  <c r="BI31" i="1" s="1"/>
  <c r="BH31" i="1" s="1"/>
  <c r="BG31" i="1" s="1"/>
  <c r="BF31" i="1" s="1"/>
  <c r="BE31" i="1" s="1"/>
  <c r="BD31" i="1" s="1"/>
  <c r="BL77" i="1"/>
  <c r="BK77" i="1"/>
  <c r="BJ77" i="1"/>
  <c r="BI77" i="1" s="1"/>
  <c r="BH77" i="1" s="1"/>
  <c r="BG77" i="1" s="1"/>
  <c r="BF77" i="1" s="1"/>
  <c r="BE77" i="1" s="1"/>
  <c r="BD77" i="1" s="1"/>
  <c r="AT76" i="1"/>
  <c r="AS76" i="1" s="1"/>
  <c r="AR76" i="1" s="1"/>
  <c r="AQ76" i="1" s="1"/>
  <c r="AP76" i="1" s="1"/>
  <c r="AO76" i="1" s="1"/>
  <c r="AN76" i="1" s="1"/>
  <c r="AM76" i="1" s="1"/>
  <c r="AL76" i="1" s="1"/>
  <c r="BL110" i="1"/>
  <c r="BK110" i="1" s="1"/>
  <c r="BJ110" i="1" s="1"/>
  <c r="BI110" i="1" s="1"/>
  <c r="BH110" i="1" s="1"/>
  <c r="BG110" i="1" s="1"/>
  <c r="BF110" i="1" s="1"/>
  <c r="BE110" i="1" s="1"/>
  <c r="BD110" i="1" s="1"/>
  <c r="AT125" i="1"/>
  <c r="AS125" i="1" s="1"/>
  <c r="AR125" i="1" s="1"/>
  <c r="AQ125" i="1" s="1"/>
  <c r="AP125" i="1" s="1"/>
  <c r="AO125" i="1" s="1"/>
  <c r="AN125" i="1" s="1"/>
  <c r="AM125" i="1" s="1"/>
  <c r="AL125" i="1" s="1"/>
  <c r="BL25" i="1"/>
  <c r="BK25" i="1" s="1"/>
  <c r="BJ25" i="1" s="1"/>
  <c r="BI25" i="1" s="1"/>
  <c r="BH25" i="1" s="1"/>
  <c r="BG25" i="1" s="1"/>
  <c r="BF25" i="1" s="1"/>
  <c r="BE25" i="1" s="1"/>
  <c r="BD25" i="1" s="1"/>
  <c r="AT78" i="1"/>
  <c r="AS78" i="1" s="1"/>
  <c r="AR78" i="1" s="1"/>
  <c r="AQ78" i="1" s="1"/>
  <c r="AP78" i="1" s="1"/>
  <c r="AO78" i="1" s="1"/>
  <c r="AN78" i="1" s="1"/>
  <c r="AM78" i="1" s="1"/>
  <c r="AL78" i="1" s="1"/>
  <c r="BK54" i="1"/>
  <c r="BJ54" i="1" s="1"/>
  <c r="BI54" i="1" s="1"/>
  <c r="BH54" i="1" s="1"/>
  <c r="BG54" i="1" s="1"/>
  <c r="BF54" i="1" s="1"/>
  <c r="BE54" i="1" s="1"/>
  <c r="BD54" i="1" s="1"/>
  <c r="BL54" i="1"/>
  <c r="BL32" i="1"/>
  <c r="BK32" i="1" s="1"/>
  <c r="BJ32" i="1" s="1"/>
  <c r="BI32" i="1" s="1"/>
  <c r="BH32" i="1" s="1"/>
  <c r="BG32" i="1" s="1"/>
  <c r="BF32" i="1" s="1"/>
  <c r="BE32" i="1" s="1"/>
  <c r="BD32" i="1" s="1"/>
  <c r="BL40" i="1"/>
  <c r="BK40" i="1"/>
  <c r="BJ40" i="1"/>
  <c r="BI40" i="1" s="1"/>
  <c r="BH40" i="1" s="1"/>
  <c r="BG40" i="1" s="1"/>
  <c r="BF40" i="1" s="1"/>
  <c r="BE40" i="1" s="1"/>
  <c r="BD40" i="1" s="1"/>
  <c r="BL19" i="1"/>
  <c r="BK19" i="1"/>
  <c r="BJ19" i="1" s="1"/>
  <c r="BI19" i="1" s="1"/>
  <c r="BH19" i="1" s="1"/>
  <c r="BG19" i="1" s="1"/>
  <c r="BF19" i="1" s="1"/>
  <c r="BE19" i="1" s="1"/>
  <c r="BD19" i="1" s="1"/>
  <c r="BL15" i="1"/>
  <c r="BK15" i="1" s="1"/>
  <c r="BJ15" i="1" s="1"/>
  <c r="BI15" i="1" s="1"/>
  <c r="BH15" i="1" s="1"/>
  <c r="BG15" i="1" s="1"/>
  <c r="BF15" i="1" s="1"/>
  <c r="BE15" i="1" s="1"/>
  <c r="BD15" i="1" s="1"/>
  <c r="AI116" i="1"/>
  <c r="AH116" i="1" s="1"/>
  <c r="AK116" i="1"/>
  <c r="AJ116" i="1"/>
  <c r="BL79" i="1"/>
  <c r="BK79" i="1"/>
  <c r="BJ79" i="1" s="1"/>
  <c r="BI79" i="1" s="1"/>
  <c r="BH79" i="1" s="1"/>
  <c r="BG79" i="1" s="1"/>
  <c r="BF79" i="1" s="1"/>
  <c r="BE79" i="1" s="1"/>
  <c r="BD79" i="1" s="1"/>
  <c r="BL13" i="1"/>
  <c r="BK13" i="1" s="1"/>
  <c r="BJ13" i="1" s="1"/>
  <c r="BI13" i="1" s="1"/>
  <c r="BH13" i="1" s="1"/>
  <c r="BG13" i="1" s="1"/>
  <c r="BF13" i="1" s="1"/>
  <c r="BE13" i="1" s="1"/>
  <c r="BD13" i="1" s="1"/>
  <c r="BL66" i="1"/>
  <c r="BK66" i="1" s="1"/>
  <c r="BJ66" i="1" s="1"/>
  <c r="BI66" i="1" s="1"/>
  <c r="BH66" i="1" s="1"/>
  <c r="BG66" i="1" s="1"/>
  <c r="BF66" i="1" s="1"/>
  <c r="BE66" i="1" s="1"/>
  <c r="BD66" i="1" s="1"/>
  <c r="BL28" i="1"/>
  <c r="BK28" i="1" s="1"/>
  <c r="BJ28" i="1" s="1"/>
  <c r="BI28" i="1" s="1"/>
  <c r="BH28" i="1" s="1"/>
  <c r="BG28" i="1" s="1"/>
  <c r="BF28" i="1" s="1"/>
  <c r="BE28" i="1" s="1"/>
  <c r="BD28" i="1" s="1"/>
  <c r="BL56" i="1"/>
  <c r="BK56" i="1" s="1"/>
  <c r="BJ56" i="1" s="1"/>
  <c r="BI56" i="1" s="1"/>
  <c r="BH56" i="1" s="1"/>
  <c r="BG56" i="1" s="1"/>
  <c r="BF56" i="1" s="1"/>
  <c r="BE56" i="1" s="1"/>
  <c r="BD56" i="1" s="1"/>
  <c r="AT49" i="1"/>
  <c r="AS49" i="1" s="1"/>
  <c r="AR49" i="1" s="1"/>
  <c r="AQ49" i="1" s="1"/>
  <c r="AP49" i="1" s="1"/>
  <c r="AO49" i="1" s="1"/>
  <c r="AN49" i="1" s="1"/>
  <c r="AM49" i="1" s="1"/>
  <c r="AL49" i="1" s="1"/>
  <c r="BJ96" i="1"/>
  <c r="BI96" i="1" s="1"/>
  <c r="BH96" i="1" s="1"/>
  <c r="BG96" i="1" s="1"/>
  <c r="BF96" i="1" s="1"/>
  <c r="BE96" i="1" s="1"/>
  <c r="BD96" i="1" s="1"/>
  <c r="BL96" i="1"/>
  <c r="BK96" i="1" s="1"/>
  <c r="BL65" i="1"/>
  <c r="BK65" i="1" s="1"/>
  <c r="BJ65" i="1" s="1"/>
  <c r="BI65" i="1" s="1"/>
  <c r="BH65" i="1" s="1"/>
  <c r="BG65" i="1" s="1"/>
  <c r="BF65" i="1" s="1"/>
  <c r="BE65" i="1" s="1"/>
  <c r="BD65" i="1" s="1"/>
  <c r="BL48" i="1"/>
  <c r="BK48" i="1" s="1"/>
  <c r="BJ48" i="1" s="1"/>
  <c r="BI48" i="1" s="1"/>
  <c r="BH48" i="1" s="1"/>
  <c r="BG48" i="1" s="1"/>
  <c r="BF48" i="1" s="1"/>
  <c r="BE48" i="1" s="1"/>
  <c r="BD48" i="1" s="1"/>
  <c r="BL92" i="1"/>
  <c r="BK92" i="1" s="1"/>
  <c r="BJ92" i="1" s="1"/>
  <c r="BI92" i="1" s="1"/>
  <c r="BH92" i="1" s="1"/>
  <c r="BG92" i="1" s="1"/>
  <c r="BF92" i="1" s="1"/>
  <c r="BE92" i="1" s="1"/>
  <c r="BD92" i="1" s="1"/>
  <c r="BL36" i="1"/>
  <c r="BK36" i="1"/>
  <c r="BJ36" i="1" s="1"/>
  <c r="BI36" i="1" s="1"/>
  <c r="BH36" i="1" s="1"/>
  <c r="BG36" i="1" s="1"/>
  <c r="BF36" i="1" s="1"/>
  <c r="BE36" i="1" s="1"/>
  <c r="BD36" i="1" s="1"/>
  <c r="BL60" i="1"/>
  <c r="BK60" i="1" s="1"/>
  <c r="BJ60" i="1" s="1"/>
  <c r="BI60" i="1" s="1"/>
  <c r="BH60" i="1" s="1"/>
  <c r="BG60" i="1" s="1"/>
  <c r="BF60" i="1" s="1"/>
  <c r="BE60" i="1" s="1"/>
  <c r="BD60" i="1" s="1"/>
  <c r="AJ25" i="1"/>
  <c r="AK25" i="1"/>
  <c r="AI25" i="1"/>
  <c r="AH25" i="1" s="1"/>
  <c r="BL94" i="1"/>
  <c r="BK94" i="1"/>
  <c r="BJ94" i="1" s="1"/>
  <c r="BI94" i="1" s="1"/>
  <c r="BH94" i="1" s="1"/>
  <c r="BG94" i="1" s="1"/>
  <c r="BF94" i="1" s="1"/>
  <c r="BE94" i="1" s="1"/>
  <c r="BD94" i="1" s="1"/>
  <c r="BL11" i="1"/>
  <c r="BK11" i="1" s="1"/>
  <c r="BJ11" i="1" s="1"/>
  <c r="BI11" i="1" s="1"/>
  <c r="BH11" i="1" s="1"/>
  <c r="BG11" i="1" s="1"/>
  <c r="BF11" i="1" s="1"/>
  <c r="BE11" i="1" s="1"/>
  <c r="BD11" i="1" s="1"/>
  <c r="BL84" i="1"/>
  <c r="BK84" i="1" s="1"/>
  <c r="BJ84" i="1"/>
  <c r="BI84" i="1"/>
  <c r="BH84" i="1" s="1"/>
  <c r="BG84" i="1" s="1"/>
  <c r="BF84" i="1" s="1"/>
  <c r="BE84" i="1" s="1"/>
  <c r="BD84" i="1" s="1"/>
  <c r="BL111" i="1"/>
  <c r="BK111" i="1" s="1"/>
  <c r="BJ111" i="1" s="1"/>
  <c r="BI111" i="1" s="1"/>
  <c r="BH111" i="1" s="1"/>
  <c r="BG111" i="1" s="1"/>
  <c r="BF111" i="1" s="1"/>
  <c r="BE111" i="1" s="1"/>
  <c r="BD111" i="1" s="1"/>
  <c r="AT98" i="1"/>
  <c r="AS98" i="1" s="1"/>
  <c r="AR98" i="1" s="1"/>
  <c r="AQ98" i="1" s="1"/>
  <c r="AP98" i="1" s="1"/>
  <c r="AO98" i="1" s="1"/>
  <c r="AN98" i="1" s="1"/>
  <c r="AM98" i="1" s="1"/>
  <c r="AL98" i="1" s="1"/>
  <c r="BK78" i="1"/>
  <c r="BJ78" i="1" s="1"/>
  <c r="BI78" i="1" s="1"/>
  <c r="BH78" i="1" s="1"/>
  <c r="BG78" i="1" s="1"/>
  <c r="BF78" i="1" s="1"/>
  <c r="BE78" i="1" s="1"/>
  <c r="BD78" i="1" s="1"/>
  <c r="BL78" i="1"/>
  <c r="BK90" i="1"/>
  <c r="BJ90" i="1" s="1"/>
  <c r="BI90" i="1" s="1"/>
  <c r="BH90" i="1" s="1"/>
  <c r="BG90" i="1" s="1"/>
  <c r="BF90" i="1" s="1"/>
  <c r="BE90" i="1" s="1"/>
  <c r="BD90" i="1" s="1"/>
  <c r="BL90" i="1"/>
  <c r="BL43" i="1"/>
  <c r="BK43" i="1"/>
  <c r="BJ43" i="1" s="1"/>
  <c r="BI43" i="1" s="1"/>
  <c r="BH43" i="1" s="1"/>
  <c r="BG43" i="1" s="1"/>
  <c r="BF43" i="1" s="1"/>
  <c r="BE43" i="1" s="1"/>
  <c r="BD43" i="1" s="1"/>
  <c r="BL61" i="1"/>
  <c r="BK61" i="1" s="1"/>
  <c r="BJ61" i="1" s="1"/>
  <c r="BI61" i="1" s="1"/>
  <c r="BH61" i="1" s="1"/>
  <c r="BG61" i="1" s="1"/>
  <c r="BF61" i="1" s="1"/>
  <c r="BE61" i="1" s="1"/>
  <c r="BD61" i="1" s="1"/>
  <c r="BL105" i="1"/>
  <c r="BK105" i="1"/>
  <c r="BJ105" i="1"/>
  <c r="BI105" i="1"/>
  <c r="BH105" i="1" s="1"/>
  <c r="BG105" i="1" s="1"/>
  <c r="BF105" i="1" s="1"/>
  <c r="BE105" i="1" s="1"/>
  <c r="BD105" i="1" s="1"/>
  <c r="AT66" i="1"/>
  <c r="AS66" i="1" s="1"/>
  <c r="AR66" i="1" s="1"/>
  <c r="AQ66" i="1" s="1"/>
  <c r="AP66" i="1" s="1"/>
  <c r="AO66" i="1" s="1"/>
  <c r="AN66" i="1" s="1"/>
  <c r="AM66" i="1" s="1"/>
  <c r="AL66" i="1" s="1"/>
  <c r="BL16" i="1"/>
  <c r="BK16" i="1" s="1"/>
  <c r="BJ16" i="1" s="1"/>
  <c r="BI16" i="1" s="1"/>
  <c r="BH16" i="1" s="1"/>
  <c r="BG16" i="1" s="1"/>
  <c r="BF16" i="1" s="1"/>
  <c r="BE16" i="1" s="1"/>
  <c r="BD16" i="1" s="1"/>
  <c r="AT28" i="1"/>
  <c r="AS28" i="1" s="1"/>
  <c r="AR28" i="1" s="1"/>
  <c r="AQ28" i="1" s="1"/>
  <c r="AP28" i="1" s="1"/>
  <c r="AO28" i="1" s="1"/>
  <c r="AN28" i="1" s="1"/>
  <c r="AM28" i="1" s="1"/>
  <c r="AL28" i="1" s="1"/>
  <c r="AT118" i="1"/>
  <c r="AS118" i="1" s="1"/>
  <c r="AR118" i="1" s="1"/>
  <c r="AQ118" i="1" s="1"/>
  <c r="AP118" i="1" s="1"/>
  <c r="AO118" i="1" s="1"/>
  <c r="AN118" i="1" s="1"/>
  <c r="AM118" i="1" s="1"/>
  <c r="AL118" i="1" s="1"/>
  <c r="AT38" i="1"/>
  <c r="AS38" i="1" s="1"/>
  <c r="AR38" i="1" s="1"/>
  <c r="AQ38" i="1" s="1"/>
  <c r="AP38" i="1" s="1"/>
  <c r="AO38" i="1" s="1"/>
  <c r="AN38" i="1" s="1"/>
  <c r="AM38" i="1" s="1"/>
  <c r="AL38" i="1" s="1"/>
  <c r="BL46" i="1"/>
  <c r="BK46" i="1" s="1"/>
  <c r="BJ46" i="1" s="1"/>
  <c r="BI46" i="1" s="1"/>
  <c r="BH46" i="1" s="1"/>
  <c r="BG46" i="1" s="1"/>
  <c r="BF46" i="1" s="1"/>
  <c r="BE46" i="1" s="1"/>
  <c r="BD46" i="1" s="1"/>
  <c r="BJ64" i="1"/>
  <c r="BI64" i="1" s="1"/>
  <c r="BH64" i="1" s="1"/>
  <c r="BG64" i="1" s="1"/>
  <c r="BF64" i="1" s="1"/>
  <c r="BE64" i="1" s="1"/>
  <c r="BD64" i="1" s="1"/>
  <c r="BK64" i="1"/>
  <c r="BL64" i="1"/>
  <c r="BK34" i="1"/>
  <c r="BI34" i="1"/>
  <c r="BG34" i="1"/>
  <c r="BF34" i="1" s="1"/>
  <c r="BE34" i="1" s="1"/>
  <c r="BD34" i="1" s="1"/>
  <c r="BL34" i="1"/>
  <c r="BJ34" i="1"/>
  <c r="BH34" i="1"/>
  <c r="BL20" i="1"/>
  <c r="BK20" i="1" s="1"/>
  <c r="BJ20" i="1" s="1"/>
  <c r="BI20" i="1" s="1"/>
  <c r="BH20" i="1" s="1"/>
  <c r="BG20" i="1" s="1"/>
  <c r="BF20" i="1" s="1"/>
  <c r="BE20" i="1" s="1"/>
  <c r="BD20" i="1" s="1"/>
  <c r="BL58" i="1"/>
  <c r="BK58" i="1" s="1"/>
  <c r="BJ58" i="1" s="1"/>
  <c r="BI58" i="1" s="1"/>
  <c r="BH58" i="1" s="1"/>
  <c r="BG58" i="1" s="1"/>
  <c r="BF58" i="1" s="1"/>
  <c r="BE58" i="1" s="1"/>
  <c r="BD58" i="1" s="1"/>
  <c r="BL17" i="1"/>
  <c r="BK17" i="1" s="1"/>
  <c r="BJ17" i="1" s="1"/>
  <c r="BI17" i="1" s="1"/>
  <c r="BH17" i="1" s="1"/>
  <c r="BG17" i="1" s="1"/>
  <c r="BF17" i="1" s="1"/>
  <c r="BE17" i="1" s="1"/>
  <c r="BD17" i="1" s="1"/>
  <c r="AT31" i="1"/>
  <c r="AS31" i="1"/>
  <c r="AR31" i="1" s="1"/>
  <c r="AQ31" i="1" s="1"/>
  <c r="AP31" i="1" s="1"/>
  <c r="AO31" i="1" s="1"/>
  <c r="AN31" i="1" s="1"/>
  <c r="AM31" i="1" s="1"/>
  <c r="AL31" i="1" s="1"/>
  <c r="BL53" i="1"/>
  <c r="BK53" i="1" s="1"/>
  <c r="BJ53" i="1" s="1"/>
  <c r="BI53" i="1" s="1"/>
  <c r="BH53" i="1" s="1"/>
  <c r="BG53" i="1" s="1"/>
  <c r="BF53" i="1" s="1"/>
  <c r="BE53" i="1" s="1"/>
  <c r="BD53" i="1" s="1"/>
  <c r="BL50" i="1"/>
  <c r="BK50" i="1" s="1"/>
  <c r="BJ50" i="1" s="1"/>
  <c r="BI50" i="1" s="1"/>
  <c r="BH50" i="1" s="1"/>
  <c r="BG50" i="1" s="1"/>
  <c r="BF50" i="1" s="1"/>
  <c r="BE50" i="1" s="1"/>
  <c r="BD50" i="1" s="1"/>
  <c r="BK45" i="1"/>
  <c r="BJ45" i="1" s="1"/>
  <c r="BI45" i="1" s="1"/>
  <c r="BH45" i="1" s="1"/>
  <c r="BG45" i="1" s="1"/>
  <c r="BF45" i="1" s="1"/>
  <c r="BE45" i="1" s="1"/>
  <c r="BD45" i="1" s="1"/>
  <c r="BL45" i="1"/>
  <c r="BL41" i="1"/>
  <c r="BK41" i="1"/>
  <c r="BJ41" i="1" s="1"/>
  <c r="BI41" i="1"/>
  <c r="BH41" i="1" s="1"/>
  <c r="BG41" i="1" s="1"/>
  <c r="BF41" i="1" s="1"/>
  <c r="BE41" i="1" s="1"/>
  <c r="BD41" i="1" s="1"/>
  <c r="BK8" i="1"/>
  <c r="BJ8" i="1"/>
  <c r="BI8" i="1"/>
  <c r="BH8" i="1" s="1"/>
  <c r="BG8" i="1" s="1"/>
  <c r="BF8" i="1" s="1"/>
  <c r="BE8" i="1" s="1"/>
  <c r="BD8" i="1" s="1"/>
  <c r="BL8" i="1"/>
  <c r="BK88" i="1"/>
  <c r="BL88" i="1"/>
  <c r="BJ88" i="1"/>
  <c r="BI88" i="1"/>
  <c r="BH88" i="1" s="1"/>
  <c r="BG88" i="1" s="1"/>
  <c r="BF88" i="1" s="1"/>
  <c r="BE88" i="1" s="1"/>
  <c r="BD88" i="1" s="1"/>
  <c r="BL49" i="1"/>
  <c r="BK49" i="1" s="1"/>
  <c r="BJ49" i="1" s="1"/>
  <c r="BI49" i="1" s="1"/>
  <c r="BH49" i="1" s="1"/>
  <c r="BG49" i="1" s="1"/>
  <c r="BF49" i="1" s="1"/>
  <c r="BE49" i="1" s="1"/>
  <c r="BD49" i="1" s="1"/>
  <c r="BI75" i="1"/>
  <c r="BH75" i="1" s="1"/>
  <c r="BG75" i="1" s="1"/>
  <c r="BF75" i="1" s="1"/>
  <c r="BE75" i="1" s="1"/>
  <c r="BD75" i="1" s="1"/>
  <c r="BL75" i="1"/>
  <c r="BJ75" i="1"/>
  <c r="BK75" i="1"/>
  <c r="BL106" i="1"/>
  <c r="BK106" i="1"/>
  <c r="BJ106" i="1" s="1"/>
  <c r="BI106" i="1" s="1"/>
  <c r="BH106" i="1" s="1"/>
  <c r="BG106" i="1" s="1"/>
  <c r="BF106" i="1" s="1"/>
  <c r="BE106" i="1" s="1"/>
  <c r="BD106" i="1" s="1"/>
  <c r="BL67" i="1"/>
  <c r="BK67" i="1" s="1"/>
  <c r="BJ67" i="1" s="1"/>
  <c r="BI67" i="1" s="1"/>
  <c r="BH67" i="1" s="1"/>
  <c r="BG67" i="1" s="1"/>
  <c r="BF67" i="1" s="1"/>
  <c r="BE67" i="1" s="1"/>
  <c r="BD67" i="1" s="1"/>
  <c r="BL97" i="1"/>
  <c r="BK97" i="1" s="1"/>
  <c r="BJ97" i="1" s="1"/>
  <c r="BI97" i="1" s="1"/>
  <c r="BH97" i="1" s="1"/>
  <c r="BG97" i="1" s="1"/>
  <c r="BF97" i="1" s="1"/>
  <c r="BE97" i="1" s="1"/>
  <c r="BD97" i="1" s="1"/>
  <c r="BI55" i="1"/>
  <c r="BH55" i="1" s="1"/>
  <c r="BG55" i="1" s="1"/>
  <c r="BF55" i="1" s="1"/>
  <c r="BE55" i="1" s="1"/>
  <c r="BD55" i="1" s="1"/>
  <c r="BL55" i="1"/>
  <c r="BK55" i="1"/>
  <c r="BJ55" i="1" s="1"/>
  <c r="BL23" i="1"/>
  <c r="BK23" i="1" s="1"/>
  <c r="BJ23" i="1"/>
  <c r="BI23" i="1" s="1"/>
  <c r="BH23" i="1" s="1"/>
  <c r="BG23" i="1" s="1"/>
  <c r="BF23" i="1" s="1"/>
  <c r="BE23" i="1" s="1"/>
  <c r="BD23" i="1" s="1"/>
  <c r="AT71" i="1"/>
  <c r="AS71" i="1" s="1"/>
  <c r="AR71" i="1" s="1"/>
  <c r="AQ71" i="1" s="1"/>
  <c r="AP71" i="1" s="1"/>
  <c r="AO71" i="1" s="1"/>
  <c r="AN71" i="1" s="1"/>
  <c r="AM71" i="1" s="1"/>
  <c r="AL71" i="1" s="1"/>
  <c r="BL76" i="1"/>
  <c r="BK76" i="1" s="1"/>
  <c r="BJ76" i="1" s="1"/>
  <c r="BI76" i="1" s="1"/>
  <c r="BH76" i="1" s="1"/>
  <c r="BG76" i="1" s="1"/>
  <c r="BF76" i="1" s="1"/>
  <c r="BE76" i="1" s="1"/>
  <c r="BD76" i="1" s="1"/>
  <c r="AH59" i="1"/>
  <c r="BK21" i="1"/>
  <c r="BI21" i="1"/>
  <c r="BG21" i="1"/>
  <c r="BF21" i="1" s="1"/>
  <c r="BE21" i="1" s="1"/>
  <c r="BD21" i="1" s="1"/>
  <c r="BL21" i="1"/>
  <c r="BJ21" i="1"/>
  <c r="BH21" i="1"/>
  <c r="BL109" i="1"/>
  <c r="BK109" i="1" s="1"/>
  <c r="BJ109" i="1" s="1"/>
  <c r="BI109" i="1" s="1"/>
  <c r="BH109" i="1" s="1"/>
  <c r="BG109" i="1" s="1"/>
  <c r="BF109" i="1" s="1"/>
  <c r="BE109" i="1" s="1"/>
  <c r="BD109" i="1" s="1"/>
  <c r="AT58" i="1"/>
  <c r="AS58" i="1" s="1"/>
  <c r="AR58" i="1" s="1"/>
  <c r="AQ58" i="1" s="1"/>
  <c r="AP58" i="1" s="1"/>
  <c r="AO58" i="1" s="1"/>
  <c r="AN58" i="1" s="1"/>
  <c r="AM58" i="1" s="1"/>
  <c r="AL58" i="1" s="1"/>
  <c r="AT74" i="1"/>
  <c r="AS74" i="1" s="1"/>
  <c r="AR74" i="1" s="1"/>
  <c r="AQ74" i="1" s="1"/>
  <c r="AP74" i="1" s="1"/>
  <c r="AO74" i="1" s="1"/>
  <c r="AN74" i="1" s="1"/>
  <c r="AM74" i="1" s="1"/>
  <c r="AL74" i="1" s="1"/>
  <c r="BL80" i="1"/>
  <c r="BK80" i="1" s="1"/>
  <c r="BJ80" i="1" s="1"/>
  <c r="BI80" i="1" s="1"/>
  <c r="BH80" i="1" s="1"/>
  <c r="BG80" i="1" s="1"/>
  <c r="BF80" i="1" s="1"/>
  <c r="BE80" i="1" s="1"/>
  <c r="BD80" i="1" s="1"/>
  <c r="BL39" i="1"/>
  <c r="BK39" i="1" s="1"/>
  <c r="BJ39" i="1" s="1"/>
  <c r="BI39" i="1" s="1"/>
  <c r="BH39" i="1" s="1"/>
  <c r="BG39" i="1" s="1"/>
  <c r="BF39" i="1" s="1"/>
  <c r="BE39" i="1" s="1"/>
  <c r="BD39" i="1" s="1"/>
  <c r="BL104" i="1"/>
  <c r="BK104" i="1" s="1"/>
  <c r="BJ104" i="1" s="1"/>
  <c r="BI104" i="1" s="1"/>
  <c r="BH104" i="1" s="1"/>
  <c r="BG104" i="1" s="1"/>
  <c r="BF104" i="1" s="1"/>
  <c r="BE104" i="1" s="1"/>
  <c r="BD104" i="1" s="1"/>
  <c r="BL6" i="1"/>
  <c r="BK6" i="1" s="1"/>
  <c r="BJ6" i="1" s="1"/>
  <c r="BI6" i="1" s="1"/>
  <c r="BH6" i="1" s="1"/>
  <c r="BG6" i="1" s="1"/>
  <c r="BF6" i="1" s="1"/>
  <c r="BE6" i="1" s="1"/>
  <c r="BD6" i="1" s="1"/>
  <c r="AK113" i="1"/>
  <c r="AJ113" i="1"/>
  <c r="AI113" i="1"/>
  <c r="BL3" i="1"/>
  <c r="BK3" i="1" s="1"/>
  <c r="BJ3" i="1" s="1"/>
  <c r="BI3" i="1" s="1"/>
  <c r="BH3" i="1" s="1"/>
  <c r="BG3" i="1" s="1"/>
  <c r="BF3" i="1" s="1"/>
  <c r="BE3" i="1" s="1"/>
  <c r="BD3" i="1" s="1"/>
  <c r="BK100" i="1"/>
  <c r="BL100" i="1"/>
  <c r="BJ100" i="1"/>
  <c r="BI100" i="1"/>
  <c r="BH100" i="1" s="1"/>
  <c r="BG100" i="1" s="1"/>
  <c r="BF100" i="1" s="1"/>
  <c r="BE100" i="1" s="1"/>
  <c r="BD100" i="1" s="1"/>
  <c r="BL89" i="1"/>
  <c r="BK89" i="1"/>
  <c r="BJ89" i="1"/>
  <c r="BI89" i="1" s="1"/>
  <c r="BH89" i="1" s="1"/>
  <c r="BG89" i="1" s="1"/>
  <c r="BF89" i="1" s="1"/>
  <c r="BE89" i="1" s="1"/>
  <c r="BD89" i="1" s="1"/>
  <c r="AT91" i="1"/>
  <c r="AS91" i="1" s="1"/>
  <c r="AR91" i="1" s="1"/>
  <c r="AQ91" i="1" s="1"/>
  <c r="AP91" i="1" s="1"/>
  <c r="AO91" i="1" s="1"/>
  <c r="AN91" i="1" s="1"/>
  <c r="AM91" i="1" s="1"/>
  <c r="AL91" i="1" s="1"/>
  <c r="BL30" i="1"/>
  <c r="BK30" i="1"/>
  <c r="BJ30" i="1" s="1"/>
  <c r="BI30" i="1" s="1"/>
  <c r="BH30" i="1" s="1"/>
  <c r="BG30" i="1" s="1"/>
  <c r="BF30" i="1" s="1"/>
  <c r="BE30" i="1" s="1"/>
  <c r="BD30" i="1" s="1"/>
  <c r="AT111" i="1"/>
  <c r="AS111" i="1" s="1"/>
  <c r="AR111" i="1" s="1"/>
  <c r="AQ111" i="1" s="1"/>
  <c r="AP111" i="1" s="1"/>
  <c r="AO111" i="1" s="1"/>
  <c r="AN111" i="1" s="1"/>
  <c r="AM111" i="1" s="1"/>
  <c r="AL111" i="1" s="1"/>
  <c r="BL14" i="1"/>
  <c r="BK14" i="1"/>
  <c r="BJ14" i="1"/>
  <c r="BI14" i="1" s="1"/>
  <c r="BH14" i="1" s="1"/>
  <c r="BG14" i="1" s="1"/>
  <c r="BF14" i="1" s="1"/>
  <c r="BE14" i="1" s="1"/>
  <c r="BD14" i="1" s="1"/>
  <c r="AI65" i="1"/>
  <c r="AH65" i="1" s="1"/>
  <c r="AK65" i="1"/>
  <c r="AJ65" i="1"/>
  <c r="AT131" i="1"/>
  <c r="AS131" i="1" s="1"/>
  <c r="AR131" i="1" s="1"/>
  <c r="AQ131" i="1" s="1"/>
  <c r="AP131" i="1" s="1"/>
  <c r="AO131" i="1" s="1"/>
  <c r="AN131" i="1" s="1"/>
  <c r="AM131" i="1" s="1"/>
  <c r="AL131" i="1" s="1"/>
  <c r="BK9" i="1"/>
  <c r="BJ9" i="1" s="1"/>
  <c r="BI9" i="1" s="1"/>
  <c r="BH9" i="1" s="1"/>
  <c r="BG9" i="1" s="1"/>
  <c r="BF9" i="1" s="1"/>
  <c r="BE9" i="1" s="1"/>
  <c r="BD9" i="1" s="1"/>
  <c r="BL9" i="1"/>
  <c r="AJ69" i="1"/>
  <c r="AH69" i="1" s="1"/>
  <c r="AK69" i="1"/>
  <c r="AI69" i="1"/>
  <c r="AT123" i="1"/>
  <c r="AS123" i="1" s="1"/>
  <c r="AR123" i="1" s="1"/>
  <c r="AQ123" i="1" s="1"/>
  <c r="AP123" i="1" s="1"/>
  <c r="AO123" i="1" s="1"/>
  <c r="AN123" i="1" s="1"/>
  <c r="AM123" i="1" s="1"/>
  <c r="AL123" i="1" s="1"/>
  <c r="AT50" i="1"/>
  <c r="AS50" i="1" s="1"/>
  <c r="AR50" i="1" s="1"/>
  <c r="AQ50" i="1" s="1"/>
  <c r="AP50" i="1" s="1"/>
  <c r="AO50" i="1" s="1"/>
  <c r="AN50" i="1" s="1"/>
  <c r="AM50" i="1" s="1"/>
  <c r="AL50" i="1" s="1"/>
  <c r="BL72" i="1"/>
  <c r="BJ72" i="1"/>
  <c r="BI72" i="1"/>
  <c r="BH72" i="1" s="1"/>
  <c r="BG72" i="1" s="1"/>
  <c r="BF72" i="1" s="1"/>
  <c r="BE72" i="1" s="1"/>
  <c r="BD72" i="1" s="1"/>
  <c r="BK72" i="1"/>
  <c r="BL91" i="1"/>
  <c r="BK91" i="1"/>
  <c r="BJ91" i="1"/>
  <c r="BI91" i="1"/>
  <c r="BH91" i="1" s="1"/>
  <c r="BG91" i="1" s="1"/>
  <c r="BF91" i="1" s="1"/>
  <c r="BE91" i="1" s="1"/>
  <c r="BD91" i="1" s="1"/>
  <c r="BK44" i="1"/>
  <c r="BJ44" i="1" s="1"/>
  <c r="BI44" i="1" s="1"/>
  <c r="BH44" i="1" s="1"/>
  <c r="BG44" i="1" s="1"/>
  <c r="BF44" i="1" s="1"/>
  <c r="BE44" i="1" s="1"/>
  <c r="BD44" i="1" s="1"/>
  <c r="BL44" i="1"/>
  <c r="BL29" i="1"/>
  <c r="BK29" i="1"/>
  <c r="BJ29" i="1"/>
  <c r="BI29" i="1" s="1"/>
  <c r="BH29" i="1" s="1"/>
  <c r="BG29" i="1" s="1"/>
  <c r="BF29" i="1" s="1"/>
  <c r="BE29" i="1" s="1"/>
  <c r="BD29" i="1" s="1"/>
  <c r="AT26" i="1"/>
  <c r="AS26" i="1" s="1"/>
  <c r="AR26" i="1" s="1"/>
  <c r="AQ26" i="1" s="1"/>
  <c r="AP26" i="1" s="1"/>
  <c r="AO26" i="1" s="1"/>
  <c r="AN26" i="1" s="1"/>
  <c r="AM26" i="1" s="1"/>
  <c r="AL26" i="1" s="1"/>
  <c r="AT37" i="1"/>
  <c r="AS37" i="1" s="1"/>
  <c r="AR37" i="1" s="1"/>
  <c r="AQ37" i="1" s="1"/>
  <c r="AP37" i="1" s="1"/>
  <c r="AO37" i="1" s="1"/>
  <c r="AN37" i="1" s="1"/>
  <c r="AM37" i="1" s="1"/>
  <c r="AL37" i="1" s="1"/>
  <c r="AI56" i="1"/>
  <c r="AJ56" i="1"/>
  <c r="AK56" i="1"/>
  <c r="BL18" i="1"/>
  <c r="BK18" i="1" s="1"/>
  <c r="BJ18" i="1" s="1"/>
  <c r="BI18" i="1" s="1"/>
  <c r="BH18" i="1" s="1"/>
  <c r="BG18" i="1" s="1"/>
  <c r="BF18" i="1" s="1"/>
  <c r="BE18" i="1" s="1"/>
  <c r="BD18" i="1" s="1"/>
  <c r="BL86" i="1"/>
  <c r="BK86" i="1"/>
  <c r="BJ86" i="1"/>
  <c r="BI86" i="1" s="1"/>
  <c r="BH86" i="1" s="1"/>
  <c r="BG86" i="1" s="1"/>
  <c r="BF86" i="1" s="1"/>
  <c r="BE86" i="1" s="1"/>
  <c r="BD86" i="1" s="1"/>
  <c r="AT62" i="1"/>
  <c r="AS62" i="1" s="1"/>
  <c r="AR62" i="1" s="1"/>
  <c r="AQ62" i="1" s="1"/>
  <c r="AP62" i="1" s="1"/>
  <c r="AO62" i="1" s="1"/>
  <c r="AN62" i="1" s="1"/>
  <c r="AM62" i="1" s="1"/>
  <c r="AL62" i="1" s="1"/>
  <c r="BK4" i="1"/>
  <c r="BJ4" i="1" s="1"/>
  <c r="BI4" i="1" s="1"/>
  <c r="BH4" i="1" s="1"/>
  <c r="BG4" i="1" s="1"/>
  <c r="BF4" i="1" s="1"/>
  <c r="BE4" i="1" s="1"/>
  <c r="BD4" i="1" s="1"/>
  <c r="BL4" i="1"/>
  <c r="AJ112" i="1"/>
  <c r="AK112" i="1"/>
  <c r="AI112" i="1"/>
  <c r="BL68" i="1"/>
  <c r="BK68" i="1" s="1"/>
  <c r="BJ68" i="1" s="1"/>
  <c r="BI68" i="1" s="1"/>
  <c r="BH68" i="1" s="1"/>
  <c r="BG68" i="1" s="1"/>
  <c r="BF68" i="1" s="1"/>
  <c r="BE68" i="1" s="1"/>
  <c r="BD68" i="1" s="1"/>
  <c r="AT96" i="1"/>
  <c r="AS96" i="1" s="1"/>
  <c r="AR96" i="1" s="1"/>
  <c r="AQ96" i="1" s="1"/>
  <c r="AP96" i="1" s="1"/>
  <c r="AO96" i="1" s="1"/>
  <c r="AN96" i="1"/>
  <c r="AM96" i="1" s="1"/>
  <c r="AL96" i="1" s="1"/>
  <c r="BL93" i="1"/>
  <c r="BK93" i="1"/>
  <c r="BJ93" i="1"/>
  <c r="BI93" i="1" s="1"/>
  <c r="BH93" i="1" s="1"/>
  <c r="BG93" i="1" s="1"/>
  <c r="BF93" i="1" s="1"/>
  <c r="BE93" i="1" s="1"/>
  <c r="BD93" i="1" s="1"/>
  <c r="AT114" i="1"/>
  <c r="AS114" i="1" s="1"/>
  <c r="AR114" i="1" s="1"/>
  <c r="AQ114" i="1" s="1"/>
  <c r="AP114" i="1" s="1"/>
  <c r="AO114" i="1" s="1"/>
  <c r="AN114" i="1" s="1"/>
  <c r="AM114" i="1" s="1"/>
  <c r="AL114" i="1" s="1"/>
  <c r="BK35" i="1"/>
  <c r="BJ35" i="1" s="1"/>
  <c r="BI35" i="1" s="1"/>
  <c r="BH35" i="1" s="1"/>
  <c r="BG35" i="1" s="1"/>
  <c r="BF35" i="1" s="1"/>
  <c r="BE35" i="1" s="1"/>
  <c r="BD35" i="1" s="1"/>
  <c r="BL35" i="1"/>
  <c r="BL107" i="1"/>
  <c r="BK107" i="1"/>
  <c r="BJ107" i="1"/>
  <c r="BI107" i="1"/>
  <c r="BH107" i="1" s="1"/>
  <c r="BG107" i="1" s="1"/>
  <c r="BF107" i="1" s="1"/>
  <c r="BE107" i="1" s="1"/>
  <c r="BD107" i="1" s="1"/>
  <c r="AK23" i="1"/>
  <c r="AJ23" i="1"/>
  <c r="AI23" i="1"/>
  <c r="AJ27" i="1"/>
  <c r="AI27" i="1"/>
  <c r="AK27" i="1"/>
  <c r="AI122" i="1"/>
  <c r="AJ122" i="1"/>
  <c r="AK122" i="1"/>
  <c r="AK33" i="1"/>
  <c r="AJ33" i="1"/>
  <c r="AI33" i="1"/>
  <c r="AJ36" i="1"/>
  <c r="AI36" i="1"/>
  <c r="AK36" i="1"/>
  <c r="AI80" i="1"/>
  <c r="AK80" i="1"/>
  <c r="AJ80" i="1"/>
  <c r="AK32" i="1"/>
  <c r="AI32" i="1"/>
  <c r="AJ32" i="1"/>
  <c r="AK121" i="1"/>
  <c r="AI121" i="1"/>
  <c r="AJ121" i="1"/>
  <c r="AK51" i="1"/>
  <c r="AJ51" i="1"/>
  <c r="AI51" i="1"/>
  <c r="AK102" i="1"/>
  <c r="AI102" i="1"/>
  <c r="AJ102" i="1"/>
  <c r="AK105" i="1"/>
  <c r="AJ105" i="1"/>
  <c r="AI105" i="1"/>
  <c r="AJ87" i="1"/>
  <c r="AI87" i="1"/>
  <c r="AK87" i="1"/>
  <c r="AK64" i="1"/>
  <c r="AI64" i="1"/>
  <c r="AJ64" i="1"/>
  <c r="AJ115" i="1"/>
  <c r="AI115" i="1"/>
  <c r="AK115" i="1"/>
  <c r="AK132" i="1"/>
  <c r="AI132" i="1"/>
  <c r="AJ132" i="1"/>
  <c r="AJ135" i="1"/>
  <c r="AK135" i="1"/>
  <c r="AI135" i="1"/>
  <c r="AI75" i="1"/>
  <c r="AK75" i="1"/>
  <c r="AJ75" i="1"/>
  <c r="AJ109" i="1"/>
  <c r="AI109" i="1"/>
  <c r="AK109" i="1"/>
  <c r="AK46" i="1"/>
  <c r="AI46" i="1"/>
  <c r="AJ46" i="1"/>
  <c r="AJ67" i="1"/>
  <c r="AI67" i="1"/>
  <c r="AK67" i="1"/>
  <c r="AJ72" i="1"/>
  <c r="AI72" i="1"/>
  <c r="AK72" i="1"/>
  <c r="AJ93" i="1"/>
  <c r="AI93" i="1"/>
  <c r="AK93" i="1"/>
  <c r="AJ100" i="1"/>
  <c r="AI100" i="1"/>
  <c r="AK100" i="1"/>
  <c r="AK85" i="1"/>
  <c r="AI85" i="1"/>
  <c r="AJ85" i="1"/>
  <c r="AI104" i="1"/>
  <c r="AK104" i="1"/>
  <c r="AJ104" i="1"/>
  <c r="AJ82" i="1"/>
  <c r="AI82" i="1"/>
  <c r="AK82" i="1"/>
  <c r="AJ103" i="1"/>
  <c r="AK103" i="1"/>
  <c r="AI103" i="1"/>
  <c r="AI127" i="1"/>
  <c r="AJ127" i="1"/>
  <c r="AK127" i="1"/>
  <c r="AI22" i="1"/>
  <c r="AJ22" i="1"/>
  <c r="AK22" i="1"/>
  <c r="AJ86" i="1"/>
  <c r="AI86" i="1"/>
  <c r="AK86" i="1"/>
  <c r="AJ53" i="1"/>
  <c r="AK53" i="1"/>
  <c r="AI53" i="1"/>
  <c r="AI97" i="1"/>
  <c r="AJ97" i="1"/>
  <c r="AK97" i="1"/>
  <c r="AJ95" i="1"/>
  <c r="AI95" i="1"/>
  <c r="AK95" i="1"/>
  <c r="AI110" i="1"/>
  <c r="AK110" i="1"/>
  <c r="AJ110" i="1"/>
  <c r="AI35" i="1"/>
  <c r="AK35" i="1"/>
  <c r="AJ35" i="1"/>
  <c r="AJ44" i="1"/>
  <c r="AI44" i="1"/>
  <c r="AK44" i="1"/>
  <c r="AJ90" i="1"/>
  <c r="AI90" i="1"/>
  <c r="AK90" i="1"/>
  <c r="AK45" i="1"/>
  <c r="AJ45" i="1"/>
  <c r="AI45" i="1"/>
  <c r="AK124" i="1"/>
  <c r="AI124" i="1"/>
  <c r="AJ124" i="1"/>
  <c r="AJ128" i="1"/>
  <c r="AI128" i="1"/>
  <c r="AK128" i="1"/>
  <c r="AI57" i="1"/>
  <c r="AJ57" i="1"/>
  <c r="AK57" i="1"/>
  <c r="AJ68" i="1"/>
  <c r="AI68" i="1"/>
  <c r="AK68" i="1"/>
  <c r="AJ43" i="1"/>
  <c r="AI43" i="1"/>
  <c r="AK43" i="1"/>
  <c r="AJ73" i="1"/>
  <c r="AI73" i="1"/>
  <c r="AK73" i="1"/>
  <c r="AJ47" i="1"/>
  <c r="AI47" i="1"/>
  <c r="AK47" i="1"/>
  <c r="AJ60" i="1"/>
  <c r="AI60" i="1"/>
  <c r="AK60" i="1"/>
  <c r="AI48" i="1"/>
  <c r="AJ48" i="1"/>
  <c r="AK48" i="1"/>
  <c r="AK77" i="1"/>
  <c r="AJ77" i="1"/>
  <c r="AI77" i="1"/>
  <c r="AI117" i="1"/>
  <c r="AK117" i="1"/>
  <c r="AJ117" i="1"/>
  <c r="AK94" i="1"/>
  <c r="AI94" i="1"/>
  <c r="AJ94" i="1"/>
  <c r="AK21" i="1"/>
  <c r="AI21" i="1"/>
  <c r="AJ21" i="1"/>
  <c r="AI88" i="1"/>
  <c r="AJ88" i="1"/>
  <c r="AK88" i="1"/>
  <c r="AI79" i="1"/>
  <c r="AK79" i="1"/>
  <c r="AJ79" i="1"/>
  <c r="AJ120" i="1"/>
  <c r="AI120" i="1"/>
  <c r="AK120" i="1"/>
  <c r="AI119" i="1"/>
  <c r="AJ119" i="1"/>
  <c r="AK119" i="1"/>
  <c r="AI34" i="1"/>
  <c r="AJ34" i="1"/>
  <c r="AK34" i="1"/>
  <c r="AI55" i="1"/>
  <c r="AJ55" i="1"/>
  <c r="AK55" i="1"/>
  <c r="AJ99" i="1"/>
  <c r="AI99" i="1"/>
  <c r="AK99" i="1"/>
  <c r="AK129" i="1"/>
  <c r="AI129" i="1"/>
  <c r="AJ129" i="1"/>
  <c r="AJ63" i="1"/>
  <c r="AI63" i="1"/>
  <c r="AK63" i="1"/>
  <c r="AI40" i="1"/>
  <c r="AK40" i="1"/>
  <c r="AJ40" i="1"/>
  <c r="AJ138" i="1"/>
  <c r="AK138" i="1"/>
  <c r="AI138" i="1"/>
  <c r="AJ130" i="1"/>
  <c r="AI130" i="1"/>
  <c r="AK130" i="1"/>
  <c r="AJ133" i="1"/>
  <c r="AK133" i="1"/>
  <c r="AI133" i="1"/>
  <c r="AI136" i="1"/>
  <c r="AJ136" i="1"/>
  <c r="AK136" i="1"/>
  <c r="F18" i="1"/>
  <c r="F19" i="1" s="1"/>
  <c r="AD136" i="7" l="1"/>
  <c r="AH63" i="1"/>
  <c r="AG63" i="1" s="1"/>
  <c r="AH73" i="1"/>
  <c r="AH44" i="1"/>
  <c r="AH67" i="1"/>
  <c r="AH87" i="1"/>
  <c r="AG87" i="1" s="1"/>
  <c r="AH51" i="1"/>
  <c r="AG51" i="1" s="1"/>
  <c r="AH23" i="1"/>
  <c r="AC23" i="1" s="1"/>
  <c r="AH106" i="1"/>
  <c r="AG106" i="1" s="1"/>
  <c r="AH140" i="1"/>
  <c r="AD140" i="1" s="1"/>
  <c r="AH113" i="1"/>
  <c r="AH54" i="1"/>
  <c r="AH128" i="1"/>
  <c r="AH24" i="1"/>
  <c r="AC24" i="1" s="1"/>
  <c r="AH41" i="1"/>
  <c r="AH42" i="1"/>
  <c r="AC42" i="1" s="1"/>
  <c r="AH52" i="1"/>
  <c r="AA52" i="1" s="1"/>
  <c r="AB52" i="1" s="1"/>
  <c r="AH40" i="1"/>
  <c r="AA40" i="1" s="1"/>
  <c r="AB40" i="1" s="1"/>
  <c r="AH99" i="1"/>
  <c r="AH68" i="1"/>
  <c r="AH82" i="1"/>
  <c r="AH109" i="1"/>
  <c r="AD109" i="1" s="1"/>
  <c r="AH27" i="1"/>
  <c r="AA27" i="1" s="1"/>
  <c r="AB27" i="1" s="1"/>
  <c r="AH107" i="1"/>
  <c r="AD107" i="1" s="1"/>
  <c r="AG70" i="1"/>
  <c r="AA70" i="1"/>
  <c r="AB70" i="1" s="1"/>
  <c r="AC70" i="1"/>
  <c r="AD70" i="1"/>
  <c r="AA134" i="1"/>
  <c r="AB134" i="1" s="1"/>
  <c r="AC134" i="1"/>
  <c r="AD134" i="1"/>
  <c r="AG134" i="1"/>
  <c r="AJ45" i="3"/>
  <c r="AK45" i="3"/>
  <c r="AI45" i="3"/>
  <c r="AH87" i="3"/>
  <c r="AA87" i="3" s="1"/>
  <c r="AB123" i="3"/>
  <c r="AH27" i="3"/>
  <c r="AA27" i="3" s="1"/>
  <c r="AH63" i="3"/>
  <c r="AA63" i="3" s="1"/>
  <c r="AE63" i="3" s="1"/>
  <c r="AH120" i="3"/>
  <c r="AA120" i="3" s="1"/>
  <c r="AE120" i="3" s="1"/>
  <c r="AE127" i="3"/>
  <c r="AB127" i="3"/>
  <c r="AH118" i="3"/>
  <c r="AA118" i="3" s="1"/>
  <c r="AH101" i="3"/>
  <c r="AA101" i="3" s="1"/>
  <c r="AH116" i="3"/>
  <c r="AA116" i="3" s="1"/>
  <c r="AI57" i="3"/>
  <c r="AH73" i="3"/>
  <c r="AA73" i="3" s="1"/>
  <c r="AB73" i="3" s="1"/>
  <c r="AH56" i="3"/>
  <c r="AA56" i="3" s="1"/>
  <c r="AB56" i="3" s="1"/>
  <c r="AH122" i="3"/>
  <c r="AA122" i="3" s="1"/>
  <c r="AH119" i="3"/>
  <c r="AA119" i="3" s="1"/>
  <c r="AH65" i="3"/>
  <c r="AA65" i="3" s="1"/>
  <c r="AH76" i="3"/>
  <c r="AA76" i="3" s="1"/>
  <c r="AB124" i="3"/>
  <c r="AE124" i="3"/>
  <c r="AK133" i="7"/>
  <c r="AA76" i="7"/>
  <c r="AB76" i="7" s="1"/>
  <c r="AH133" i="7"/>
  <c r="AH31" i="7"/>
  <c r="AG31" i="7" s="1"/>
  <c r="AK94" i="7"/>
  <c r="AH58" i="7"/>
  <c r="AD58" i="7" s="1"/>
  <c r="AI36" i="7"/>
  <c r="AH36" i="7" s="1"/>
  <c r="AG36" i="7" s="1"/>
  <c r="AG106" i="7"/>
  <c r="AH99" i="7"/>
  <c r="AD99" i="7" s="1"/>
  <c r="AH73" i="7"/>
  <c r="AG73" i="7" s="1"/>
  <c r="AH53" i="7"/>
  <c r="AK122" i="7"/>
  <c r="AH83" i="7"/>
  <c r="AA136" i="7"/>
  <c r="AB136" i="7" s="1"/>
  <c r="AJ89" i="7"/>
  <c r="AH89" i="7" s="1"/>
  <c r="AJ122" i="7"/>
  <c r="AH122" i="7" s="1"/>
  <c r="AH126" i="7"/>
  <c r="AC126" i="7" s="1"/>
  <c r="AK89" i="7"/>
  <c r="AH109" i="7"/>
  <c r="AH94" i="7"/>
  <c r="AG94" i="7" s="1"/>
  <c r="AH68" i="7"/>
  <c r="AH134" i="7"/>
  <c r="AD106" i="7"/>
  <c r="AA106" i="7"/>
  <c r="AB106" i="7" s="1"/>
  <c r="AD76" i="7"/>
  <c r="AH139" i="1"/>
  <c r="AC140" i="1"/>
  <c r="AH137" i="1"/>
  <c r="AH126" i="3"/>
  <c r="AA126" i="3" s="1"/>
  <c r="AH128" i="3"/>
  <c r="AA128" i="3" s="1"/>
  <c r="AA41" i="1"/>
  <c r="AB41" i="1" s="1"/>
  <c r="AC136" i="7"/>
  <c r="BB95" i="7"/>
  <c r="BC95" i="7"/>
  <c r="BB111" i="7"/>
  <c r="BA111" i="7" s="1"/>
  <c r="AY111" i="7" s="1"/>
  <c r="BC111" i="7"/>
  <c r="BC62" i="7"/>
  <c r="BB62" i="7"/>
  <c r="BA62" i="7" s="1"/>
  <c r="AY62" i="7" s="1"/>
  <c r="BC68" i="7"/>
  <c r="BB68" i="7"/>
  <c r="BC67" i="7"/>
  <c r="BB67" i="7"/>
  <c r="BA67" i="7" s="1"/>
  <c r="AY67" i="7" s="1"/>
  <c r="BC53" i="7"/>
  <c r="BB53" i="7"/>
  <c r="BC27" i="7"/>
  <c r="BB27" i="7"/>
  <c r="BA27" i="7" s="1"/>
  <c r="AY27" i="7" s="1"/>
  <c r="BC91" i="7"/>
  <c r="BB91" i="7"/>
  <c r="BB107" i="7"/>
  <c r="BC107" i="7"/>
  <c r="BB97" i="7"/>
  <c r="BA97" i="7" s="1"/>
  <c r="AY97" i="7" s="1"/>
  <c r="BC97" i="7"/>
  <c r="BC52" i="7"/>
  <c r="BB52" i="7"/>
  <c r="BA52" i="7" s="1"/>
  <c r="AY52" i="7" s="1"/>
  <c r="BB13" i="7"/>
  <c r="BA13" i="7" s="1"/>
  <c r="AY13" i="7" s="1"/>
  <c r="BC13" i="7"/>
  <c r="BC90" i="7"/>
  <c r="BB90" i="7"/>
  <c r="BA90" i="7" s="1"/>
  <c r="AY90" i="7" s="1"/>
  <c r="BB35" i="7"/>
  <c r="BA35" i="7" s="1"/>
  <c r="AY35" i="7" s="1"/>
  <c r="BC35" i="7"/>
  <c r="BC57" i="7"/>
  <c r="BB57" i="7"/>
  <c r="BA57" i="7" s="1"/>
  <c r="AY57" i="7" s="1"/>
  <c r="BB6" i="7"/>
  <c r="BA6" i="7" s="1"/>
  <c r="AY6" i="7" s="1"/>
  <c r="BC6" i="7"/>
  <c r="BC8" i="7"/>
  <c r="BB8" i="7"/>
  <c r="BA8" i="7" s="1"/>
  <c r="AY8" i="7" s="1"/>
  <c r="BC70" i="7"/>
  <c r="BB70" i="7"/>
  <c r="BB65" i="7"/>
  <c r="BC65" i="7"/>
  <c r="AK135" i="7"/>
  <c r="AI135" i="7"/>
  <c r="AJ135" i="7"/>
  <c r="AJ65" i="7"/>
  <c r="AI65" i="7"/>
  <c r="AH65" i="7" s="1"/>
  <c r="AK65" i="7"/>
  <c r="BB31" i="7"/>
  <c r="BC31" i="7"/>
  <c r="BC69" i="7"/>
  <c r="BB69" i="7"/>
  <c r="BB11" i="7"/>
  <c r="BC11" i="7"/>
  <c r="BC66" i="7"/>
  <c r="BB66" i="7"/>
  <c r="BB16" i="7"/>
  <c r="BC16" i="7"/>
  <c r="BB10" i="7"/>
  <c r="BA10" i="7" s="1"/>
  <c r="AY10" i="7" s="1"/>
  <c r="BC10" i="7"/>
  <c r="BB92" i="7"/>
  <c r="BC92" i="7"/>
  <c r="BC99" i="7"/>
  <c r="BB99" i="7"/>
  <c r="BB81" i="7"/>
  <c r="BC81" i="7"/>
  <c r="BB61" i="7"/>
  <c r="BA61" i="7" s="1"/>
  <c r="AY61" i="7" s="1"/>
  <c r="BC61" i="7"/>
  <c r="BC40" i="7"/>
  <c r="BB40" i="7"/>
  <c r="BA40" i="7" s="1"/>
  <c r="AY40" i="7" s="1"/>
  <c r="BB106" i="7"/>
  <c r="BA106" i="7" s="1"/>
  <c r="AY106" i="7" s="1"/>
  <c r="BC106" i="7"/>
  <c r="BB86" i="7"/>
  <c r="BC86" i="7"/>
  <c r="BB34" i="7"/>
  <c r="BA34" i="7" s="1"/>
  <c r="AY34" i="7" s="1"/>
  <c r="BC34" i="7"/>
  <c r="BB21" i="7"/>
  <c r="BC21" i="7"/>
  <c r="BB63" i="7"/>
  <c r="BA63" i="7" s="1"/>
  <c r="AY63" i="7" s="1"/>
  <c r="BC63" i="7"/>
  <c r="BC75" i="7"/>
  <c r="BB75" i="7"/>
  <c r="BA75" i="7" s="1"/>
  <c r="AY75" i="7" s="1"/>
  <c r="BC29" i="7"/>
  <c r="BB29" i="7"/>
  <c r="BC71" i="7"/>
  <c r="BB71" i="7"/>
  <c r="BA71" i="7" s="1"/>
  <c r="AY71" i="7" s="1"/>
  <c r="BC9" i="7"/>
  <c r="BB9" i="7"/>
  <c r="BC54" i="7"/>
  <c r="BB54" i="7"/>
  <c r="BA54" i="7" s="1"/>
  <c r="AY54" i="7" s="1"/>
  <c r="BB105" i="7"/>
  <c r="BA105" i="7" s="1"/>
  <c r="AY105" i="7" s="1"/>
  <c r="BC105" i="7"/>
  <c r="BB33" i="7"/>
  <c r="BC33" i="7"/>
  <c r="BC109" i="7"/>
  <c r="BB109" i="7"/>
  <c r="BB93" i="7"/>
  <c r="BC93" i="7"/>
  <c r="BC23" i="7"/>
  <c r="BB23" i="7"/>
  <c r="BB25" i="7"/>
  <c r="BC25" i="7"/>
  <c r="BC37" i="7"/>
  <c r="BB37" i="7"/>
  <c r="BB26" i="7"/>
  <c r="BC26" i="7"/>
  <c r="BC20" i="7"/>
  <c r="BB20" i="7"/>
  <c r="BB103" i="7"/>
  <c r="BC103" i="7"/>
  <c r="AK55" i="7"/>
  <c r="AI55" i="7"/>
  <c r="AJ55" i="7"/>
  <c r="BC51" i="7"/>
  <c r="BB51" i="7"/>
  <c r="BA51" i="7" s="1"/>
  <c r="AY51" i="7" s="1"/>
  <c r="BB32" i="7"/>
  <c r="BC32" i="7"/>
  <c r="BC79" i="7"/>
  <c r="BB79" i="7"/>
  <c r="BA79" i="7" s="1"/>
  <c r="AY79" i="7" s="1"/>
  <c r="BC100" i="7"/>
  <c r="BB100" i="7"/>
  <c r="BA100" i="7" s="1"/>
  <c r="AY100" i="7" s="1"/>
  <c r="BC49" i="7"/>
  <c r="BB49" i="7"/>
  <c r="BA49" i="7" s="1"/>
  <c r="AY49" i="7" s="1"/>
  <c r="AJ85" i="7"/>
  <c r="AI85" i="7"/>
  <c r="AH85" i="7" s="1"/>
  <c r="AK85" i="7"/>
  <c r="BC80" i="7"/>
  <c r="BB80" i="7"/>
  <c r="AI131" i="7"/>
  <c r="AJ131" i="7"/>
  <c r="AK131" i="7"/>
  <c r="BB85" i="7"/>
  <c r="BC85" i="7"/>
  <c r="BC19" i="7"/>
  <c r="BB19" i="7"/>
  <c r="BA19" i="7" s="1"/>
  <c r="AY19" i="7" s="1"/>
  <c r="BC3" i="7"/>
  <c r="BB3" i="7"/>
  <c r="BA3" i="7" s="1"/>
  <c r="AY3" i="7" s="1"/>
  <c r="BB38" i="7"/>
  <c r="BC38" i="7"/>
  <c r="BC48" i="7"/>
  <c r="BB48" i="7"/>
  <c r="BA48" i="7" s="1"/>
  <c r="AY48" i="7" s="1"/>
  <c r="AJ35" i="7"/>
  <c r="AI35" i="7"/>
  <c r="AH35" i="7" s="1"/>
  <c r="AK35" i="7"/>
  <c r="BB14" i="7"/>
  <c r="BC14" i="7"/>
  <c r="BC28" i="7"/>
  <c r="BB28" i="7"/>
  <c r="BB72" i="7"/>
  <c r="BC72" i="7"/>
  <c r="AK117" i="7"/>
  <c r="AJ117" i="7"/>
  <c r="AI117" i="7"/>
  <c r="BC15" i="7"/>
  <c r="BB15" i="7"/>
  <c r="BA15" i="7" s="1"/>
  <c r="AY15" i="7" s="1"/>
  <c r="BC47" i="7"/>
  <c r="BB47" i="7"/>
  <c r="BA47" i="7" s="1"/>
  <c r="AY47" i="7" s="1"/>
  <c r="BB39" i="7"/>
  <c r="BC39" i="7"/>
  <c r="BB36" i="7"/>
  <c r="BC36" i="7"/>
  <c r="BB58" i="7"/>
  <c r="BC58" i="7"/>
  <c r="BB98" i="7"/>
  <c r="BC98" i="7"/>
  <c r="BC56" i="7"/>
  <c r="BB56" i="7"/>
  <c r="BA56" i="7" s="1"/>
  <c r="AY56" i="7" s="1"/>
  <c r="BC82" i="7"/>
  <c r="BB82" i="7"/>
  <c r="BA82" i="7" s="1"/>
  <c r="AY82" i="7" s="1"/>
  <c r="BC43" i="7"/>
  <c r="BB43" i="7"/>
  <c r="BA43" i="7" s="1"/>
  <c r="AY43" i="7" s="1"/>
  <c r="BC60" i="7"/>
  <c r="BB60" i="7"/>
  <c r="BA60" i="7" s="1"/>
  <c r="AY60" i="7" s="1"/>
  <c r="BC108" i="7"/>
  <c r="BB108" i="7"/>
  <c r="BA108" i="7" s="1"/>
  <c r="AY108" i="7" s="1"/>
  <c r="BB87" i="7"/>
  <c r="BC87" i="7"/>
  <c r="BB84" i="7"/>
  <c r="BC84" i="7"/>
  <c r="BC50" i="7"/>
  <c r="BB50" i="7"/>
  <c r="BA50" i="7" s="1"/>
  <c r="AY50" i="7" s="1"/>
  <c r="BC7" i="7"/>
  <c r="BB7" i="7"/>
  <c r="BA7" i="7" s="1"/>
  <c r="AY7" i="7" s="1"/>
  <c r="BB102" i="7"/>
  <c r="BC102" i="7"/>
  <c r="AJ52" i="7"/>
  <c r="AK52" i="7"/>
  <c r="AI52" i="7"/>
  <c r="AH54" i="7"/>
  <c r="AA54" i="7" s="1"/>
  <c r="AB54" i="7" s="1"/>
  <c r="AH118" i="7"/>
  <c r="AT24" i="7"/>
  <c r="AS24" i="7" s="1"/>
  <c r="AR24" i="7" s="1"/>
  <c r="AQ24" i="7" s="1"/>
  <c r="AP24" i="7" s="1"/>
  <c r="AO24" i="7" s="1"/>
  <c r="AN24" i="7" s="1"/>
  <c r="AM24" i="7" s="1"/>
  <c r="AL24" i="7" s="1"/>
  <c r="AK63" i="7"/>
  <c r="AI63" i="7"/>
  <c r="AJ63" i="7"/>
  <c r="BL42" i="7"/>
  <c r="BK42" i="7"/>
  <c r="BJ42" i="7"/>
  <c r="BI42" i="7" s="1"/>
  <c r="BH42" i="7" s="1"/>
  <c r="BG42" i="7" s="1"/>
  <c r="BF42" i="7" s="1"/>
  <c r="BE42" i="7" s="1"/>
  <c r="BD42" i="7" s="1"/>
  <c r="AT50" i="7"/>
  <c r="AS50" i="7"/>
  <c r="AR50" i="7" s="1"/>
  <c r="AQ50" i="7" s="1"/>
  <c r="AP50" i="7" s="1"/>
  <c r="AO50" i="7" s="1"/>
  <c r="AN50" i="7" s="1"/>
  <c r="AM50" i="7" s="1"/>
  <c r="AL50" i="7" s="1"/>
  <c r="AT137" i="7"/>
  <c r="AS137" i="7" s="1"/>
  <c r="AR137" i="7" s="1"/>
  <c r="AQ137" i="7" s="1"/>
  <c r="AP137" i="7" s="1"/>
  <c r="AO137" i="7" s="1"/>
  <c r="AN137" i="7" s="1"/>
  <c r="AM137" i="7" s="1"/>
  <c r="AL137" i="7" s="1"/>
  <c r="AT88" i="7"/>
  <c r="AS88" i="7"/>
  <c r="AR88" i="7" s="1"/>
  <c r="AQ88" i="7" s="1"/>
  <c r="AP88" i="7" s="1"/>
  <c r="AO88" i="7" s="1"/>
  <c r="AN88" i="7" s="1"/>
  <c r="AM88" i="7" s="1"/>
  <c r="AL88" i="7" s="1"/>
  <c r="AT51" i="7"/>
  <c r="AS51" i="7" s="1"/>
  <c r="AR51" i="7" s="1"/>
  <c r="AQ51" i="7" s="1"/>
  <c r="AP51" i="7" s="1"/>
  <c r="AO51" i="7" s="1"/>
  <c r="AN51" i="7" s="1"/>
  <c r="AM51" i="7" s="1"/>
  <c r="AL51" i="7" s="1"/>
  <c r="BL77" i="7"/>
  <c r="BK77" i="7" s="1"/>
  <c r="BJ77" i="7" s="1"/>
  <c r="BI77" i="7" s="1"/>
  <c r="BH77" i="7" s="1"/>
  <c r="BG77" i="7" s="1"/>
  <c r="BF77" i="7" s="1"/>
  <c r="BE77" i="7" s="1"/>
  <c r="BD77" i="7" s="1"/>
  <c r="BL4" i="7"/>
  <c r="BK4" i="7" s="1"/>
  <c r="BJ4" i="7" s="1"/>
  <c r="BI4" i="7" s="1"/>
  <c r="BH4" i="7" s="1"/>
  <c r="BG4" i="7" s="1"/>
  <c r="BF4" i="7" s="1"/>
  <c r="BE4" i="7" s="1"/>
  <c r="BD4" i="7" s="1"/>
  <c r="AJ123" i="7"/>
  <c r="AK123" i="7"/>
  <c r="AI123" i="7"/>
  <c r="AK81" i="7"/>
  <c r="AJ81" i="7"/>
  <c r="AI81" i="7"/>
  <c r="AH81" i="7" s="1"/>
  <c r="AH105" i="7"/>
  <c r="BL12" i="7"/>
  <c r="BK12" i="7" s="1"/>
  <c r="BJ12" i="7" s="1"/>
  <c r="BI12" i="7" s="1"/>
  <c r="BH12" i="7" s="1"/>
  <c r="BG12" i="7" s="1"/>
  <c r="BF12" i="7" s="1"/>
  <c r="BE12" i="7" s="1"/>
  <c r="BD12" i="7" s="1"/>
  <c r="BL55" i="7"/>
  <c r="BK55" i="7"/>
  <c r="BJ55" i="7"/>
  <c r="BI55" i="7"/>
  <c r="BH55" i="7" s="1"/>
  <c r="BG55" i="7" s="1"/>
  <c r="BF55" i="7" s="1"/>
  <c r="BE55" i="7" s="1"/>
  <c r="BD55" i="7" s="1"/>
  <c r="BL104" i="7"/>
  <c r="BK104" i="7" s="1"/>
  <c r="BJ104" i="7" s="1"/>
  <c r="BI104" i="7" s="1"/>
  <c r="BH104" i="7" s="1"/>
  <c r="BG104" i="7" s="1"/>
  <c r="BF104" i="7" s="1"/>
  <c r="BE104" i="7" s="1"/>
  <c r="BD104" i="7" s="1"/>
  <c r="AT87" i="7"/>
  <c r="AS87" i="7" s="1"/>
  <c r="AR87" i="7" s="1"/>
  <c r="AQ87" i="7" s="1"/>
  <c r="AP87" i="7" s="1"/>
  <c r="AO87" i="7" s="1"/>
  <c r="AN87" i="7" s="1"/>
  <c r="AM87" i="7" s="1"/>
  <c r="AL87" i="7" s="1"/>
  <c r="AT111" i="7"/>
  <c r="AS111" i="7"/>
  <c r="AR111" i="7" s="1"/>
  <c r="AQ111" i="7" s="1"/>
  <c r="AP111" i="7" s="1"/>
  <c r="AO111" i="7" s="1"/>
  <c r="AN111" i="7" s="1"/>
  <c r="AM111" i="7" s="1"/>
  <c r="AL111" i="7" s="1"/>
  <c r="AI32" i="7"/>
  <c r="AJ32" i="7"/>
  <c r="AK32" i="7"/>
  <c r="BJ41" i="7"/>
  <c r="BI41" i="7" s="1"/>
  <c r="BH41" i="7" s="1"/>
  <c r="BG41" i="7" s="1"/>
  <c r="BF41" i="7" s="1"/>
  <c r="BE41" i="7" s="1"/>
  <c r="BD41" i="7" s="1"/>
  <c r="BL41" i="7"/>
  <c r="BK41" i="7"/>
  <c r="AC99" i="7"/>
  <c r="AK33" i="7"/>
  <c r="AI33" i="7"/>
  <c r="AJ33" i="7"/>
  <c r="BL76" i="7"/>
  <c r="BK76" i="7"/>
  <c r="BJ76" i="7" s="1"/>
  <c r="BI76" i="7" s="1"/>
  <c r="BH76" i="7" s="1"/>
  <c r="BG76" i="7" s="1"/>
  <c r="BF76" i="7" s="1"/>
  <c r="BE76" i="7" s="1"/>
  <c r="BD76" i="7" s="1"/>
  <c r="BL101" i="7"/>
  <c r="BK101" i="7"/>
  <c r="BJ101" i="7" s="1"/>
  <c r="BI101" i="7" s="1"/>
  <c r="BH101" i="7" s="1"/>
  <c r="BG101" i="7" s="1"/>
  <c r="BF101" i="7" s="1"/>
  <c r="BE101" i="7" s="1"/>
  <c r="BD101" i="7" s="1"/>
  <c r="AJ113" i="7"/>
  <c r="AI113" i="7"/>
  <c r="AK113" i="7"/>
  <c r="AT128" i="7"/>
  <c r="AS128" i="7"/>
  <c r="AR128" i="7" s="1"/>
  <c r="AQ128" i="7" s="1"/>
  <c r="AP128" i="7" s="1"/>
  <c r="AO128" i="7" s="1"/>
  <c r="AN128" i="7" s="1"/>
  <c r="AM128" i="7" s="1"/>
  <c r="AL128" i="7" s="1"/>
  <c r="BL46" i="7"/>
  <c r="BK46" i="7" s="1"/>
  <c r="BJ46" i="7" s="1"/>
  <c r="BI46" i="7" s="1"/>
  <c r="BH46" i="7" s="1"/>
  <c r="BG46" i="7" s="1"/>
  <c r="BF46" i="7" s="1"/>
  <c r="BE46" i="7" s="1"/>
  <c r="BD46" i="7" s="1"/>
  <c r="BL88" i="7"/>
  <c r="BK88" i="7" s="1"/>
  <c r="BJ88" i="7" s="1"/>
  <c r="BI88" i="7" s="1"/>
  <c r="BH88" i="7" s="1"/>
  <c r="BG88" i="7" s="1"/>
  <c r="BF88" i="7" s="1"/>
  <c r="BE88" i="7" s="1"/>
  <c r="BD88" i="7" s="1"/>
  <c r="AK74" i="7"/>
  <c r="AI74" i="7"/>
  <c r="AH74" i="7" s="1"/>
  <c r="AJ74" i="7"/>
  <c r="AI25" i="7"/>
  <c r="AK25" i="7"/>
  <c r="AJ25" i="7"/>
  <c r="AH25" i="7" s="1"/>
  <c r="AT41" i="7"/>
  <c r="AS41" i="7" s="1"/>
  <c r="AR41" i="7" s="1"/>
  <c r="AQ41" i="7" s="1"/>
  <c r="AP41" i="7" s="1"/>
  <c r="AO41" i="7" s="1"/>
  <c r="AN41" i="7" s="1"/>
  <c r="AM41" i="7" s="1"/>
  <c r="AL41" i="7" s="1"/>
  <c r="AO115" i="7"/>
  <c r="AN115" i="7"/>
  <c r="AM115" i="7" s="1"/>
  <c r="AL115" i="7" s="1"/>
  <c r="AT115" i="7"/>
  <c r="AS115" i="7" s="1"/>
  <c r="AR115" i="7" s="1"/>
  <c r="AQ115" i="7" s="1"/>
  <c r="AP115" i="7" s="1"/>
  <c r="BL89" i="7"/>
  <c r="BK89" i="7" s="1"/>
  <c r="BJ89" i="7" s="1"/>
  <c r="BI89" i="7" s="1"/>
  <c r="BH89" i="7" s="1"/>
  <c r="BG89" i="7" s="1"/>
  <c r="BF89" i="7" s="1"/>
  <c r="BE89" i="7" s="1"/>
  <c r="BD89" i="7" s="1"/>
  <c r="AJ107" i="7"/>
  <c r="AK107" i="7"/>
  <c r="AI107" i="7"/>
  <c r="AH107" i="7" s="1"/>
  <c r="AJ102" i="7"/>
  <c r="AI102" i="7"/>
  <c r="AK102" i="7"/>
  <c r="AT129" i="7"/>
  <c r="AS129" i="7" s="1"/>
  <c r="AR129" i="7" s="1"/>
  <c r="AQ129" i="7" s="1"/>
  <c r="AP129" i="7" s="1"/>
  <c r="AO129" i="7" s="1"/>
  <c r="AN129" i="7" s="1"/>
  <c r="AM129" i="7" s="1"/>
  <c r="AL129" i="7" s="1"/>
  <c r="BL83" i="7"/>
  <c r="BK83" i="7"/>
  <c r="BJ83" i="7"/>
  <c r="BI83" i="7" s="1"/>
  <c r="BH83" i="7" s="1"/>
  <c r="BG83" i="7" s="1"/>
  <c r="BF83" i="7" s="1"/>
  <c r="BE83" i="7" s="1"/>
  <c r="BD83" i="7" s="1"/>
  <c r="AI91" i="7"/>
  <c r="AH91" i="7" s="1"/>
  <c r="AJ91" i="7"/>
  <c r="AK91" i="7"/>
  <c r="AH121" i="7"/>
  <c r="AC121" i="7" s="1"/>
  <c r="AH26" i="7"/>
  <c r="BL45" i="7"/>
  <c r="BK45" i="7" s="1"/>
  <c r="BJ45" i="7" s="1"/>
  <c r="BI45" i="7" s="1"/>
  <c r="BH45" i="7" s="1"/>
  <c r="BG45" i="7" s="1"/>
  <c r="BF45" i="7" s="1"/>
  <c r="BE45" i="7" s="1"/>
  <c r="BD45" i="7" s="1"/>
  <c r="BL94" i="7"/>
  <c r="BK94" i="7" s="1"/>
  <c r="BJ94" i="7" s="1"/>
  <c r="BI94" i="7" s="1"/>
  <c r="BH94" i="7" s="1"/>
  <c r="BG94" i="7" s="1"/>
  <c r="BF94" i="7" s="1"/>
  <c r="BE94" i="7" s="1"/>
  <c r="BD94" i="7" s="1"/>
  <c r="AT30" i="7"/>
  <c r="AS30" i="7" s="1"/>
  <c r="AR30" i="7" s="1"/>
  <c r="AQ30" i="7" s="1"/>
  <c r="AP30" i="7" s="1"/>
  <c r="AO30" i="7" s="1"/>
  <c r="AN30" i="7" s="1"/>
  <c r="AM30" i="7" s="1"/>
  <c r="AL30" i="7" s="1"/>
  <c r="AT132" i="7"/>
  <c r="AS132" i="7" s="1"/>
  <c r="AR132" i="7" s="1"/>
  <c r="AQ132" i="7" s="1"/>
  <c r="AP132" i="7" s="1"/>
  <c r="AO132" i="7" s="1"/>
  <c r="AN132" i="7" s="1"/>
  <c r="AM132" i="7" s="1"/>
  <c r="AL132" i="7" s="1"/>
  <c r="AT21" i="7"/>
  <c r="AS21" i="7" s="1"/>
  <c r="AR21" i="7" s="1"/>
  <c r="AQ21" i="7" s="1"/>
  <c r="AP21" i="7" s="1"/>
  <c r="AO21" i="7" s="1"/>
  <c r="AN21" i="7" s="1"/>
  <c r="AM21" i="7" s="1"/>
  <c r="AL21" i="7" s="1"/>
  <c r="AT44" i="7"/>
  <c r="AS44" i="7"/>
  <c r="AR44" i="7" s="1"/>
  <c r="AQ44" i="7" s="1"/>
  <c r="AP44" i="7" s="1"/>
  <c r="AO44" i="7" s="1"/>
  <c r="AN44" i="7" s="1"/>
  <c r="AM44" i="7" s="1"/>
  <c r="AL44" i="7" s="1"/>
  <c r="AH127" i="7"/>
  <c r="AH84" i="7"/>
  <c r="BL2" i="7"/>
  <c r="BK2" i="7" s="1"/>
  <c r="BJ2" i="7" s="1"/>
  <c r="BI2" i="7" s="1"/>
  <c r="BH2" i="7" s="1"/>
  <c r="BG2" i="7" s="1"/>
  <c r="BF2" i="7" s="1"/>
  <c r="BE2" i="7" s="1"/>
  <c r="BD2" i="7" s="1"/>
  <c r="BK18" i="7"/>
  <c r="BL18" i="7"/>
  <c r="BJ18" i="7"/>
  <c r="BI18" i="7" s="1"/>
  <c r="BH18" i="7" s="1"/>
  <c r="BG18" i="7" s="1"/>
  <c r="BF18" i="7" s="1"/>
  <c r="BE18" i="7" s="1"/>
  <c r="BD18" i="7" s="1"/>
  <c r="BL74" i="7"/>
  <c r="BK74" i="7"/>
  <c r="BJ74" i="7"/>
  <c r="BI74" i="7" s="1"/>
  <c r="BH74" i="7" s="1"/>
  <c r="BG74" i="7" s="1"/>
  <c r="BF74" i="7" s="1"/>
  <c r="BE74" i="7" s="1"/>
  <c r="BD74" i="7" s="1"/>
  <c r="AA126" i="7"/>
  <c r="AB126" i="7" s="1"/>
  <c r="AT124" i="7"/>
  <c r="AS124" i="7" s="1"/>
  <c r="AR124" i="7" s="1"/>
  <c r="AQ124" i="7" s="1"/>
  <c r="AP124" i="7" s="1"/>
  <c r="AO124" i="7" s="1"/>
  <c r="AN124" i="7" s="1"/>
  <c r="AM124" i="7" s="1"/>
  <c r="AL124" i="7" s="1"/>
  <c r="BL110" i="7"/>
  <c r="BK110" i="7"/>
  <c r="BJ110" i="7"/>
  <c r="BI110" i="7"/>
  <c r="BH110" i="7" s="1"/>
  <c r="BG110" i="7" s="1"/>
  <c r="BF110" i="7" s="1"/>
  <c r="BE110" i="7" s="1"/>
  <c r="BD110" i="7" s="1"/>
  <c r="AJ71" i="7"/>
  <c r="AK71" i="7"/>
  <c r="AI71" i="7"/>
  <c r="AH71" i="7" s="1"/>
  <c r="AT93" i="7"/>
  <c r="AS93" i="7" s="1"/>
  <c r="AR93" i="7" s="1"/>
  <c r="AQ93" i="7" s="1"/>
  <c r="AP93" i="7" s="1"/>
  <c r="AO93" i="7" s="1"/>
  <c r="AN93" i="7" s="1"/>
  <c r="AM93" i="7" s="1"/>
  <c r="AL93" i="7" s="1"/>
  <c r="AT90" i="7"/>
  <c r="AS90" i="7"/>
  <c r="AR90" i="7" s="1"/>
  <c r="AQ90" i="7" s="1"/>
  <c r="AP90" i="7" s="1"/>
  <c r="AO90" i="7" s="1"/>
  <c r="AN90" i="7" s="1"/>
  <c r="AM90" i="7" s="1"/>
  <c r="AL90" i="7" s="1"/>
  <c r="AT45" i="7"/>
  <c r="AS45" i="7"/>
  <c r="AR45" i="7" s="1"/>
  <c r="AQ45" i="7" s="1"/>
  <c r="AP45" i="7" s="1"/>
  <c r="AO45" i="7" s="1"/>
  <c r="AN45" i="7" s="1"/>
  <c r="AM45" i="7" s="1"/>
  <c r="AL45" i="7" s="1"/>
  <c r="AT38" i="7"/>
  <c r="AS38" i="7" s="1"/>
  <c r="AR38" i="7" s="1"/>
  <c r="AQ38" i="7" s="1"/>
  <c r="AP38" i="7" s="1"/>
  <c r="AO38" i="7" s="1"/>
  <c r="AN38" i="7" s="1"/>
  <c r="AM38" i="7" s="1"/>
  <c r="AL38" i="7" s="1"/>
  <c r="AI67" i="7"/>
  <c r="AJ67" i="7"/>
  <c r="AH67" i="7" s="1"/>
  <c r="AK67" i="7"/>
  <c r="AJ114" i="7"/>
  <c r="AI114" i="7"/>
  <c r="AH114" i="7" s="1"/>
  <c r="AK114" i="7"/>
  <c r="AD83" i="7"/>
  <c r="AG83" i="7"/>
  <c r="AC83" i="7"/>
  <c r="AA83" i="7"/>
  <c r="AB83" i="7" s="1"/>
  <c r="BL44" i="7"/>
  <c r="BK44" i="7"/>
  <c r="BJ44" i="7" s="1"/>
  <c r="BI44" i="7" s="1"/>
  <c r="BH44" i="7" s="1"/>
  <c r="BG44" i="7" s="1"/>
  <c r="BF44" i="7" s="1"/>
  <c r="BE44" i="7" s="1"/>
  <c r="BD44" i="7" s="1"/>
  <c r="BK24" i="7"/>
  <c r="BJ24" i="7"/>
  <c r="BI24" i="7" s="1"/>
  <c r="BH24" i="7" s="1"/>
  <c r="BG24" i="7" s="1"/>
  <c r="BF24" i="7" s="1"/>
  <c r="BE24" i="7" s="1"/>
  <c r="BD24" i="7" s="1"/>
  <c r="BL24" i="7"/>
  <c r="BL59" i="7"/>
  <c r="BK59" i="7" s="1"/>
  <c r="BJ59" i="7" s="1"/>
  <c r="BI59" i="7" s="1"/>
  <c r="BH59" i="7" s="1"/>
  <c r="BG59" i="7" s="1"/>
  <c r="BF59" i="7" s="1"/>
  <c r="BE59" i="7" s="1"/>
  <c r="BD59" i="7" s="1"/>
  <c r="AC69" i="7"/>
  <c r="AA69" i="7"/>
  <c r="AB69" i="7" s="1"/>
  <c r="AD69" i="7"/>
  <c r="AG69" i="7"/>
  <c r="BL30" i="7"/>
  <c r="BK30" i="7"/>
  <c r="BJ30" i="7"/>
  <c r="BI30" i="7"/>
  <c r="BH30" i="7" s="1"/>
  <c r="BG30" i="7" s="1"/>
  <c r="BF30" i="7" s="1"/>
  <c r="BE30" i="7" s="1"/>
  <c r="BD30" i="7" s="1"/>
  <c r="BL73" i="7"/>
  <c r="BK73" i="7"/>
  <c r="BJ73" i="7"/>
  <c r="BI73" i="7"/>
  <c r="BH73" i="7" s="1"/>
  <c r="BG73" i="7" s="1"/>
  <c r="BF73" i="7" s="1"/>
  <c r="BE73" i="7" s="1"/>
  <c r="BD73" i="7" s="1"/>
  <c r="AT125" i="7"/>
  <c r="AS125" i="7"/>
  <c r="AR125" i="7" s="1"/>
  <c r="AQ125" i="7" s="1"/>
  <c r="AP125" i="7" s="1"/>
  <c r="AO125" i="7" s="1"/>
  <c r="AN125" i="7" s="1"/>
  <c r="AM125" i="7" s="1"/>
  <c r="AL125" i="7" s="1"/>
  <c r="AT40" i="7"/>
  <c r="AS40" i="7" s="1"/>
  <c r="AR40" i="7" s="1"/>
  <c r="AQ40" i="7" s="1"/>
  <c r="AP40" i="7" s="1"/>
  <c r="AO40" i="7" s="1"/>
  <c r="AN40" i="7" s="1"/>
  <c r="AM40" i="7" s="1"/>
  <c r="AL40" i="7" s="1"/>
  <c r="AT28" i="7"/>
  <c r="AS28" i="7" s="1"/>
  <c r="AR28" i="7" s="1"/>
  <c r="AQ28" i="7" s="1"/>
  <c r="AP28" i="7" s="1"/>
  <c r="AO28" i="7" s="1"/>
  <c r="AN28" i="7" s="1"/>
  <c r="AM28" i="7" s="1"/>
  <c r="AL28" i="7" s="1"/>
  <c r="AT39" i="7"/>
  <c r="AS39" i="7" s="1"/>
  <c r="AR39" i="7" s="1"/>
  <c r="AQ39" i="7" s="1"/>
  <c r="AP39" i="7" s="1"/>
  <c r="AO39" i="7" s="1"/>
  <c r="AN39" i="7" s="1"/>
  <c r="AM39" i="7" s="1"/>
  <c r="AL39" i="7" s="1"/>
  <c r="AJ95" i="7"/>
  <c r="AI95" i="7"/>
  <c r="AK95" i="7"/>
  <c r="AD56" i="7"/>
  <c r="AC56" i="7"/>
  <c r="AG56" i="7"/>
  <c r="AA56" i="7"/>
  <c r="AB56" i="7" s="1"/>
  <c r="AD73" i="7"/>
  <c r="AK75" i="7"/>
  <c r="AI75" i="7"/>
  <c r="AJ75" i="7"/>
  <c r="BL96" i="7"/>
  <c r="BK96" i="7" s="1"/>
  <c r="BJ96" i="7" s="1"/>
  <c r="BI96" i="7" s="1"/>
  <c r="BH96" i="7" s="1"/>
  <c r="BG96" i="7" s="1"/>
  <c r="BF96" i="7" s="1"/>
  <c r="BE96" i="7" s="1"/>
  <c r="BD96" i="7" s="1"/>
  <c r="AT100" i="7"/>
  <c r="AS100" i="7" s="1"/>
  <c r="AR100" i="7" s="1"/>
  <c r="AQ100" i="7" s="1"/>
  <c r="AP100" i="7" s="1"/>
  <c r="AO100" i="7" s="1"/>
  <c r="AN100" i="7" s="1"/>
  <c r="AM100" i="7" s="1"/>
  <c r="AL100" i="7" s="1"/>
  <c r="BL17" i="7"/>
  <c r="BK17" i="7"/>
  <c r="BJ17" i="7"/>
  <c r="BI17" i="7"/>
  <c r="BH17" i="7" s="1"/>
  <c r="BG17" i="7" s="1"/>
  <c r="BF17" i="7" s="1"/>
  <c r="BE17" i="7" s="1"/>
  <c r="BD17" i="7" s="1"/>
  <c r="AH80" i="7"/>
  <c r="AA80" i="7" s="1"/>
  <c r="AB80" i="7" s="1"/>
  <c r="AH46" i="7"/>
  <c r="AC46" i="7" s="1"/>
  <c r="AI62" i="7"/>
  <c r="AH62" i="7" s="1"/>
  <c r="AK62" i="7"/>
  <c r="AJ62" i="7"/>
  <c r="AJ82" i="7"/>
  <c r="AK82" i="7"/>
  <c r="AI82" i="7"/>
  <c r="AI72" i="7"/>
  <c r="AJ72" i="7"/>
  <c r="AK72" i="7"/>
  <c r="AT22" i="7"/>
  <c r="AS22" i="7" s="1"/>
  <c r="AR22" i="7"/>
  <c r="AQ22" i="7" s="1"/>
  <c r="AP22" i="7" s="1"/>
  <c r="AO22" i="7" s="1"/>
  <c r="AN22" i="7" s="1"/>
  <c r="AM22" i="7" s="1"/>
  <c r="AL22" i="7" s="1"/>
  <c r="BK78" i="7"/>
  <c r="BJ78" i="7" s="1"/>
  <c r="BI78" i="7" s="1"/>
  <c r="BH78" i="7" s="1"/>
  <c r="BG78" i="7" s="1"/>
  <c r="BF78" i="7" s="1"/>
  <c r="BE78" i="7" s="1"/>
  <c r="BD78" i="7" s="1"/>
  <c r="BL78" i="7"/>
  <c r="BL5" i="7"/>
  <c r="BK5" i="7"/>
  <c r="BJ5" i="7" s="1"/>
  <c r="BI5" i="7" s="1"/>
  <c r="BH5" i="7" s="1"/>
  <c r="BG5" i="7" s="1"/>
  <c r="BF5" i="7" s="1"/>
  <c r="BE5" i="7" s="1"/>
  <c r="BD5" i="7" s="1"/>
  <c r="AT66" i="7"/>
  <c r="AS66" i="7" s="1"/>
  <c r="AR66" i="7" s="1"/>
  <c r="AQ66" i="7" s="1"/>
  <c r="AP66" i="7" s="1"/>
  <c r="AO66" i="7" s="1"/>
  <c r="AN66" i="7" s="1"/>
  <c r="AM66" i="7" s="1"/>
  <c r="AL66" i="7" s="1"/>
  <c r="AT57" i="7"/>
  <c r="AS57" i="7" s="1"/>
  <c r="AR57" i="7" s="1"/>
  <c r="AQ57" i="7" s="1"/>
  <c r="AP57" i="7" s="1"/>
  <c r="AO57" i="7" s="1"/>
  <c r="AN57" i="7" s="1"/>
  <c r="AM57" i="7" s="1"/>
  <c r="AL57" i="7" s="1"/>
  <c r="AT64" i="7"/>
  <c r="AS64" i="7"/>
  <c r="AR64" i="7" s="1"/>
  <c r="AQ64" i="7" s="1"/>
  <c r="AP64" i="7" s="1"/>
  <c r="AO64" i="7" s="1"/>
  <c r="AN64" i="7" s="1"/>
  <c r="AM64" i="7" s="1"/>
  <c r="AL64" i="7" s="1"/>
  <c r="AT112" i="7"/>
  <c r="AS112" i="7" s="1"/>
  <c r="AR112" i="7" s="1"/>
  <c r="AQ112" i="7" s="1"/>
  <c r="AP112" i="7" s="1"/>
  <c r="AO112" i="7" s="1"/>
  <c r="AN112" i="7" s="1"/>
  <c r="AM112" i="7" s="1"/>
  <c r="AL112" i="7" s="1"/>
  <c r="AI70" i="7"/>
  <c r="AJ70" i="7"/>
  <c r="AK70" i="7"/>
  <c r="AH78" i="7"/>
  <c r="AH86" i="7"/>
  <c r="BL22" i="7"/>
  <c r="BK22" i="7"/>
  <c r="BJ22" i="7" s="1"/>
  <c r="BI22" i="7" s="1"/>
  <c r="BH22" i="7" s="1"/>
  <c r="BG22" i="7" s="1"/>
  <c r="BF22" i="7" s="1"/>
  <c r="BE22" i="7" s="1"/>
  <c r="BD22" i="7" s="1"/>
  <c r="BL64" i="7"/>
  <c r="BK64" i="7"/>
  <c r="BJ64" i="7" s="1"/>
  <c r="BI64" i="7" s="1"/>
  <c r="BH64" i="7" s="1"/>
  <c r="BG64" i="7" s="1"/>
  <c r="BF64" i="7" s="1"/>
  <c r="BE64" i="7" s="1"/>
  <c r="BD64" i="7" s="1"/>
  <c r="AT27" i="7"/>
  <c r="AS27" i="7" s="1"/>
  <c r="AR27" i="7" s="1"/>
  <c r="AQ27" i="7" s="1"/>
  <c r="AP27" i="7" s="1"/>
  <c r="AO27" i="7" s="1"/>
  <c r="AN27" i="7" s="1"/>
  <c r="AM27" i="7" s="1"/>
  <c r="AL27" i="7" s="1"/>
  <c r="AC104" i="7"/>
  <c r="AA104" i="7"/>
  <c r="AB104" i="7" s="1"/>
  <c r="AG104" i="7"/>
  <c r="AD104" i="7"/>
  <c r="AH23" i="7"/>
  <c r="AH103" i="7"/>
  <c r="AH98" i="7"/>
  <c r="AH47" i="7"/>
  <c r="AG29" i="7"/>
  <c r="AD29" i="7"/>
  <c r="AC29" i="7"/>
  <c r="AA29" i="7"/>
  <c r="AB29" i="7" s="1"/>
  <c r="AC97" i="7"/>
  <c r="AA97" i="7"/>
  <c r="AB97" i="7" s="1"/>
  <c r="AD97" i="7"/>
  <c r="AG97" i="7"/>
  <c r="AC53" i="7"/>
  <c r="AA53" i="7"/>
  <c r="AB53" i="7" s="1"/>
  <c r="AD53" i="7"/>
  <c r="AG53" i="7"/>
  <c r="AA109" i="7"/>
  <c r="AB109" i="7" s="1"/>
  <c r="AD109" i="7"/>
  <c r="AG109" i="7"/>
  <c r="AC109" i="7"/>
  <c r="AH43" i="7"/>
  <c r="AH59" i="7"/>
  <c r="AA94" i="7"/>
  <c r="AB94" i="7" s="1"/>
  <c r="AH42" i="7"/>
  <c r="AH101" i="7"/>
  <c r="AG121" i="7"/>
  <c r="AD121" i="7"/>
  <c r="AH37" i="7"/>
  <c r="AC68" i="7"/>
  <c r="AD68" i="7"/>
  <c r="AG68" i="7"/>
  <c r="AA68" i="7"/>
  <c r="AB68" i="7" s="1"/>
  <c r="AH52" i="7"/>
  <c r="AH48" i="7"/>
  <c r="AH49" i="7"/>
  <c r="AH77" i="7"/>
  <c r="AH119" i="7"/>
  <c r="AH116" i="7"/>
  <c r="AH96" i="7"/>
  <c r="AH60" i="7"/>
  <c r="AH120" i="7"/>
  <c r="AH130" i="7"/>
  <c r="AC58" i="7"/>
  <c r="AG58" i="7"/>
  <c r="AD110" i="7"/>
  <c r="AG110" i="7"/>
  <c r="AA110" i="7"/>
  <c r="AB110" i="7" s="1"/>
  <c r="AC110" i="7"/>
  <c r="AA36" i="7"/>
  <c r="AB36" i="7" s="1"/>
  <c r="AH79" i="7"/>
  <c r="AH61" i="7"/>
  <c r="AG46" i="7"/>
  <c r="AH34" i="7"/>
  <c r="AH92" i="7"/>
  <c r="AH108" i="7"/>
  <c r="AG54" i="7"/>
  <c r="AA133" i="7"/>
  <c r="AB133" i="7" s="1"/>
  <c r="AC133" i="7"/>
  <c r="AD133" i="7"/>
  <c r="AG133" i="7"/>
  <c r="BB39" i="3"/>
  <c r="BA39" i="3"/>
  <c r="AZ39" i="3" s="1"/>
  <c r="AX39" i="3" s="1"/>
  <c r="BA34" i="3"/>
  <c r="AZ34" i="3" s="1"/>
  <c r="AX34" i="3" s="1"/>
  <c r="BB34" i="3"/>
  <c r="BA58" i="3"/>
  <c r="BB58" i="3"/>
  <c r="AI88" i="3"/>
  <c r="AH88" i="3" s="1"/>
  <c r="AA88" i="3" s="1"/>
  <c r="AJ88" i="3"/>
  <c r="AK88" i="3"/>
  <c r="AJ26" i="3"/>
  <c r="AK26" i="3"/>
  <c r="AI26" i="3"/>
  <c r="AI107" i="3"/>
  <c r="AJ107" i="3"/>
  <c r="AK107" i="3"/>
  <c r="BA12" i="3"/>
  <c r="BB12" i="3"/>
  <c r="BB41" i="3"/>
  <c r="BA41" i="3"/>
  <c r="AI42" i="3"/>
  <c r="AJ42" i="3"/>
  <c r="AK42" i="3"/>
  <c r="BA52" i="3"/>
  <c r="AZ52" i="3" s="1"/>
  <c r="AX52" i="3" s="1"/>
  <c r="BB52" i="3"/>
  <c r="AI32" i="3"/>
  <c r="AJ32" i="3"/>
  <c r="AK32" i="3"/>
  <c r="BB53" i="3"/>
  <c r="BA53" i="3"/>
  <c r="AZ53" i="3" s="1"/>
  <c r="AX53" i="3" s="1"/>
  <c r="BA6" i="3"/>
  <c r="BB6" i="3"/>
  <c r="BA23" i="3"/>
  <c r="BB23" i="3"/>
  <c r="AJ40" i="3"/>
  <c r="AI40" i="3"/>
  <c r="AH40" i="3" s="1"/>
  <c r="AA40" i="3" s="1"/>
  <c r="AK40" i="3"/>
  <c r="BA51" i="3"/>
  <c r="BB51" i="3"/>
  <c r="BB17" i="3"/>
  <c r="BA17" i="3"/>
  <c r="BB37" i="3"/>
  <c r="BA37" i="3"/>
  <c r="AZ37" i="3" s="1"/>
  <c r="AX37" i="3" s="1"/>
  <c r="BA56" i="3"/>
  <c r="AZ56" i="3" s="1"/>
  <c r="AX56" i="3" s="1"/>
  <c r="BB56" i="3"/>
  <c r="BA42" i="3"/>
  <c r="BB42" i="3"/>
  <c r="BA36" i="3"/>
  <c r="AZ36" i="3" s="1"/>
  <c r="AX36" i="3" s="1"/>
  <c r="BB36" i="3"/>
  <c r="BA60" i="3"/>
  <c r="BB60" i="3"/>
  <c r="BB40" i="3"/>
  <c r="BA40" i="3"/>
  <c r="AI58" i="3"/>
  <c r="AJ58" i="3"/>
  <c r="AK58" i="3"/>
  <c r="BA46" i="3"/>
  <c r="BB46" i="3"/>
  <c r="AK67" i="3"/>
  <c r="AI67" i="3"/>
  <c r="AJ67" i="3"/>
  <c r="BA28" i="3"/>
  <c r="BB28" i="3"/>
  <c r="BA18" i="3"/>
  <c r="AZ18" i="3" s="1"/>
  <c r="AX18" i="3" s="1"/>
  <c r="BB18" i="3"/>
  <c r="BA3" i="3"/>
  <c r="BB3" i="3"/>
  <c r="BA21" i="3"/>
  <c r="AZ21" i="3" s="1"/>
  <c r="AX21" i="3" s="1"/>
  <c r="BB21" i="3"/>
  <c r="BB61" i="3"/>
  <c r="BA61" i="3"/>
  <c r="AZ61" i="3" s="1"/>
  <c r="AX61" i="3" s="1"/>
  <c r="BA33" i="3"/>
  <c r="AZ33" i="3" s="1"/>
  <c r="AX33" i="3" s="1"/>
  <c r="BB33" i="3"/>
  <c r="AI104" i="3"/>
  <c r="AJ104" i="3"/>
  <c r="AK104" i="3"/>
  <c r="BB35" i="3"/>
  <c r="BA35" i="3"/>
  <c r="AZ35" i="3" s="1"/>
  <c r="AX35" i="3" s="1"/>
  <c r="BA32" i="3"/>
  <c r="BB32" i="3"/>
  <c r="BA24" i="3"/>
  <c r="BB24" i="3"/>
  <c r="BB14" i="3"/>
  <c r="BA14" i="3"/>
  <c r="AZ14" i="3" s="1"/>
  <c r="AX14" i="3" s="1"/>
  <c r="BA2" i="3"/>
  <c r="BB2" i="3"/>
  <c r="BA59" i="3"/>
  <c r="BB59" i="3"/>
  <c r="BA19" i="3"/>
  <c r="BB19" i="3"/>
  <c r="BB15" i="3"/>
  <c r="BA15" i="3"/>
  <c r="AZ15" i="3" s="1"/>
  <c r="AX15" i="3" s="1"/>
  <c r="AI24" i="3"/>
  <c r="AJ24" i="3"/>
  <c r="AK24" i="3"/>
  <c r="BB27" i="3"/>
  <c r="BA27" i="3"/>
  <c r="BA54" i="3"/>
  <c r="BB54" i="3"/>
  <c r="BA44" i="3"/>
  <c r="AZ44" i="3" s="1"/>
  <c r="AX44" i="3" s="1"/>
  <c r="BB44" i="3"/>
  <c r="BA20" i="3"/>
  <c r="BB20" i="3"/>
  <c r="BA9" i="3"/>
  <c r="AZ9" i="3" s="1"/>
  <c r="AX9" i="3" s="1"/>
  <c r="BB9" i="3"/>
  <c r="BA48" i="3"/>
  <c r="BB48" i="3"/>
  <c r="BA13" i="3"/>
  <c r="AZ13" i="3" s="1"/>
  <c r="AX13" i="3" s="1"/>
  <c r="BB13" i="3"/>
  <c r="BB45" i="3"/>
  <c r="BA45" i="3"/>
  <c r="AZ45" i="3" s="1"/>
  <c r="AX45" i="3" s="1"/>
  <c r="BA5" i="3"/>
  <c r="AZ5" i="3" s="1"/>
  <c r="AX5" i="3" s="1"/>
  <c r="BB5" i="3"/>
  <c r="BA26" i="3"/>
  <c r="BB26" i="3"/>
  <c r="BB29" i="3"/>
  <c r="BA29" i="3"/>
  <c r="BB10" i="3"/>
  <c r="BA10" i="3"/>
  <c r="AZ10" i="3" s="1"/>
  <c r="AX10" i="3" s="1"/>
  <c r="AJ43" i="3"/>
  <c r="AK43" i="3"/>
  <c r="AI43" i="3"/>
  <c r="BB11" i="3"/>
  <c r="BA11" i="3"/>
  <c r="AZ11" i="3" s="1"/>
  <c r="AX11" i="3" s="1"/>
  <c r="AI25" i="3"/>
  <c r="AK25" i="3"/>
  <c r="AJ25" i="3"/>
  <c r="BA4" i="3"/>
  <c r="AZ4" i="3" s="1"/>
  <c r="AX4" i="3" s="1"/>
  <c r="BB4" i="3"/>
  <c r="BA55" i="3"/>
  <c r="BB55" i="3"/>
  <c r="BA47" i="3"/>
  <c r="AZ47" i="3" s="1"/>
  <c r="AX47" i="3" s="1"/>
  <c r="BB47" i="3"/>
  <c r="BB7" i="3"/>
  <c r="BA7" i="3"/>
  <c r="AZ7" i="3" s="1"/>
  <c r="AX7" i="3" s="1"/>
  <c r="BA16" i="3"/>
  <c r="AZ16" i="3" s="1"/>
  <c r="AX16" i="3" s="1"/>
  <c r="BB16" i="3"/>
  <c r="BB8" i="3"/>
  <c r="BA8" i="3"/>
  <c r="AZ8" i="3" s="1"/>
  <c r="AX8" i="3" s="1"/>
  <c r="BA50" i="3"/>
  <c r="AZ50" i="3" s="1"/>
  <c r="AX50" i="3" s="1"/>
  <c r="BB50" i="3"/>
  <c r="BA31" i="3"/>
  <c r="BB31" i="3"/>
  <c r="BA43" i="3"/>
  <c r="AZ43" i="3" s="1"/>
  <c r="AX43" i="3" s="1"/>
  <c r="BB43" i="3"/>
  <c r="BB38" i="3"/>
  <c r="BA38" i="3"/>
  <c r="AZ38" i="3" s="1"/>
  <c r="AX38" i="3" s="1"/>
  <c r="BB49" i="3"/>
  <c r="BA49" i="3"/>
  <c r="BB30" i="3"/>
  <c r="BA30" i="3"/>
  <c r="AZ30" i="3" s="1"/>
  <c r="AX30" i="3" s="1"/>
  <c r="BA57" i="3"/>
  <c r="AZ57" i="3" s="1"/>
  <c r="AX57" i="3" s="1"/>
  <c r="BB57" i="3"/>
  <c r="AJ44" i="3"/>
  <c r="AI44" i="3"/>
  <c r="AH44" i="3" s="1"/>
  <c r="AA44" i="3" s="1"/>
  <c r="AK44" i="3"/>
  <c r="BA25" i="3"/>
  <c r="BB25" i="3"/>
  <c r="BA22" i="3"/>
  <c r="BB22" i="3"/>
  <c r="AH105" i="3"/>
  <c r="AA105" i="3" s="1"/>
  <c r="AH68" i="3"/>
  <c r="AA68" i="3" s="1"/>
  <c r="AH110" i="3"/>
  <c r="AA110" i="3" s="1"/>
  <c r="AE110" i="3" s="1"/>
  <c r="AH71" i="3"/>
  <c r="AA71" i="3" s="1"/>
  <c r="AB71" i="3" s="1"/>
  <c r="AH81" i="3"/>
  <c r="AA81" i="3" s="1"/>
  <c r="AE81" i="3" s="1"/>
  <c r="AH100" i="3"/>
  <c r="AA100" i="3" s="1"/>
  <c r="AE100" i="3" s="1"/>
  <c r="AH39" i="3"/>
  <c r="AA39" i="3" s="1"/>
  <c r="AE39" i="3" s="1"/>
  <c r="AH113" i="3"/>
  <c r="AA113" i="3" s="1"/>
  <c r="AB113" i="3" s="1"/>
  <c r="AH34" i="3"/>
  <c r="AA34" i="3" s="1"/>
  <c r="AH91" i="3"/>
  <c r="AA91" i="3" s="1"/>
  <c r="AH114" i="3"/>
  <c r="AA114" i="3" s="1"/>
  <c r="AH106" i="3"/>
  <c r="AA106" i="3" s="1"/>
  <c r="AB116" i="3"/>
  <c r="AE116" i="3"/>
  <c r="AB59" i="3"/>
  <c r="AE59" i="3"/>
  <c r="AJ115" i="3"/>
  <c r="AI115" i="3"/>
  <c r="AH115" i="3" s="1"/>
  <c r="AA115" i="3" s="1"/>
  <c r="AK115" i="3"/>
  <c r="AE46" i="3"/>
  <c r="AB46" i="3"/>
  <c r="AJ35" i="3"/>
  <c r="AK35" i="3"/>
  <c r="AI35" i="3"/>
  <c r="AH96" i="3"/>
  <c r="AA96" i="3" s="1"/>
  <c r="AJ98" i="3"/>
  <c r="AK98" i="3"/>
  <c r="AI98" i="3"/>
  <c r="AB122" i="3"/>
  <c r="AE122" i="3"/>
  <c r="AJ37" i="3"/>
  <c r="AK37" i="3"/>
  <c r="AI37" i="3"/>
  <c r="AH37" i="3" s="1"/>
  <c r="AA37" i="3" s="1"/>
  <c r="AH90" i="3"/>
  <c r="AA90" i="3" s="1"/>
  <c r="AH102" i="3"/>
  <c r="AA102" i="3" s="1"/>
  <c r="AB102" i="3" s="1"/>
  <c r="AH84" i="3"/>
  <c r="AA84" i="3" s="1"/>
  <c r="AE84" i="3" s="1"/>
  <c r="AH121" i="3"/>
  <c r="AA121" i="3" s="1"/>
  <c r="AE121" i="3" s="1"/>
  <c r="AH61" i="3"/>
  <c r="AA61" i="3" s="1"/>
  <c r="AB61" i="3" s="1"/>
  <c r="AH111" i="3"/>
  <c r="AA111" i="3" s="1"/>
  <c r="AE111" i="3" s="1"/>
  <c r="AH79" i="3"/>
  <c r="AA79" i="3" s="1"/>
  <c r="AB79" i="3" s="1"/>
  <c r="AH62" i="3"/>
  <c r="AA62" i="3" s="1"/>
  <c r="AE62" i="3" s="1"/>
  <c r="AH78" i="3"/>
  <c r="AA78" i="3" s="1"/>
  <c r="AE78" i="3" s="1"/>
  <c r="AH70" i="3"/>
  <c r="AA70" i="3" s="1"/>
  <c r="AE70" i="3" s="1"/>
  <c r="AH36" i="3"/>
  <c r="AA36" i="3" s="1"/>
  <c r="AB36" i="3" s="1"/>
  <c r="AH112" i="3"/>
  <c r="AA112" i="3" s="1"/>
  <c r="AH99" i="3"/>
  <c r="AA99" i="3" s="1"/>
  <c r="AI80" i="3"/>
  <c r="AK80" i="3"/>
  <c r="AJ80" i="3"/>
  <c r="AH80" i="3" s="1"/>
  <c r="AA80" i="3" s="1"/>
  <c r="AJ54" i="3"/>
  <c r="AK54" i="3"/>
  <c r="AI54" i="3"/>
  <c r="AE53" i="3"/>
  <c r="AB53" i="3"/>
  <c r="AB75" i="3"/>
  <c r="AE75" i="3"/>
  <c r="AH22" i="3"/>
  <c r="AA22" i="3" s="1"/>
  <c r="AI83" i="3"/>
  <c r="AJ83" i="3"/>
  <c r="AK83" i="3"/>
  <c r="AH45" i="3"/>
  <c r="AA45" i="3" s="1"/>
  <c r="AH55" i="3"/>
  <c r="AA55" i="3" s="1"/>
  <c r="AH64" i="3"/>
  <c r="AA64" i="3" s="1"/>
  <c r="AH60" i="3"/>
  <c r="AA60" i="3" s="1"/>
  <c r="AH89" i="3"/>
  <c r="AA89" i="3" s="1"/>
  <c r="AH93" i="3"/>
  <c r="AA93" i="3" s="1"/>
  <c r="AH125" i="3"/>
  <c r="AA125" i="3" s="1"/>
  <c r="AB125" i="3" s="1"/>
  <c r="AH108" i="3"/>
  <c r="AA108" i="3" s="1"/>
  <c r="AE74" i="3"/>
  <c r="AB74" i="3"/>
  <c r="AH38" i="3"/>
  <c r="AA38" i="3" s="1"/>
  <c r="AH95" i="3"/>
  <c r="AA95" i="3" s="1"/>
  <c r="AH85" i="3"/>
  <c r="AA85" i="3" s="1"/>
  <c r="AH72" i="3"/>
  <c r="AA72" i="3" s="1"/>
  <c r="AH47" i="3"/>
  <c r="AA47" i="3" s="1"/>
  <c r="AH52" i="3"/>
  <c r="AA52" i="3" s="1"/>
  <c r="AH50" i="3"/>
  <c r="AA50" i="3" s="1"/>
  <c r="AH30" i="3"/>
  <c r="AA30" i="3" s="1"/>
  <c r="AB23" i="3"/>
  <c r="AE23" i="3"/>
  <c r="AH77" i="3"/>
  <c r="AA77" i="3" s="1"/>
  <c r="AE28" i="3"/>
  <c r="AB28" i="3"/>
  <c r="AE82" i="3"/>
  <c r="AB82" i="3"/>
  <c r="AE103" i="3"/>
  <c r="AB103" i="3"/>
  <c r="AB94" i="3"/>
  <c r="AE94" i="3"/>
  <c r="AH49" i="3"/>
  <c r="AA49" i="3" s="1"/>
  <c r="AH92" i="3"/>
  <c r="AA92" i="3" s="1"/>
  <c r="AH21" i="3"/>
  <c r="AA21" i="3" s="1"/>
  <c r="AH109" i="3"/>
  <c r="AA109" i="3" s="1"/>
  <c r="AH66" i="3"/>
  <c r="AA66" i="3" s="1"/>
  <c r="AH69" i="3"/>
  <c r="AA69" i="3" s="1"/>
  <c r="AH117" i="3"/>
  <c r="AA117" i="3" s="1"/>
  <c r="AH29" i="3"/>
  <c r="AA29" i="3" s="1"/>
  <c r="AH51" i="3"/>
  <c r="AA51" i="3" s="1"/>
  <c r="AE105" i="3"/>
  <c r="AB105" i="3"/>
  <c r="AE68" i="3"/>
  <c r="AB68" i="3"/>
  <c r="AE71" i="3"/>
  <c r="AH86" i="3"/>
  <c r="AA86" i="3" s="1"/>
  <c r="AH31" i="3"/>
  <c r="AA31" i="3" s="1"/>
  <c r="AH41" i="3"/>
  <c r="AA41" i="3" s="1"/>
  <c r="AH48" i="3"/>
  <c r="AA48" i="3" s="1"/>
  <c r="AE119" i="3"/>
  <c r="AB119" i="3"/>
  <c r="AE73" i="3"/>
  <c r="AE87" i="3"/>
  <c r="AB87" i="3"/>
  <c r="AH33" i="3"/>
  <c r="AA33" i="3" s="1"/>
  <c r="AB65" i="3"/>
  <c r="AE65" i="3"/>
  <c r="AB27" i="3"/>
  <c r="AE27" i="3"/>
  <c r="AE118" i="3"/>
  <c r="AB118" i="3"/>
  <c r="AE101" i="3"/>
  <c r="AB101" i="3"/>
  <c r="AH97" i="3"/>
  <c r="AA97" i="3" s="1"/>
  <c r="AB76" i="3"/>
  <c r="AE76" i="3"/>
  <c r="AH57" i="3"/>
  <c r="AA57" i="3" s="1"/>
  <c r="AE125" i="3"/>
  <c r="AJ114" i="1"/>
  <c r="AK114" i="1"/>
  <c r="AI114" i="1"/>
  <c r="AH114" i="1" s="1"/>
  <c r="BC18" i="1"/>
  <c r="BB18" i="1"/>
  <c r="BA18" i="1" s="1"/>
  <c r="AY18" i="1" s="1"/>
  <c r="BB3" i="1"/>
  <c r="BA3" i="1" s="1"/>
  <c r="AY3" i="1" s="1"/>
  <c r="BC3" i="1"/>
  <c r="AK74" i="1"/>
  <c r="AI74" i="1"/>
  <c r="AJ74" i="1"/>
  <c r="BB55" i="1"/>
  <c r="BA55" i="1" s="1"/>
  <c r="AY55" i="1" s="1"/>
  <c r="BC55" i="1"/>
  <c r="BC75" i="1"/>
  <c r="BB75" i="1"/>
  <c r="BA75" i="1" s="1"/>
  <c r="AY75" i="1" s="1"/>
  <c r="BB53" i="1"/>
  <c r="BA53" i="1" s="1"/>
  <c r="AY53" i="1" s="1"/>
  <c r="BC53" i="1"/>
  <c r="BC46" i="1"/>
  <c r="BB46" i="1"/>
  <c r="BA46" i="1" s="1"/>
  <c r="AY46" i="1" s="1"/>
  <c r="BC105" i="1"/>
  <c r="BB105" i="1"/>
  <c r="BC90" i="1"/>
  <c r="BB90" i="1"/>
  <c r="BA90" i="1" s="1"/>
  <c r="AY90" i="1" s="1"/>
  <c r="BB11" i="1"/>
  <c r="BA11" i="1" s="1"/>
  <c r="AY11" i="1" s="1"/>
  <c r="BC11" i="1"/>
  <c r="BC56" i="1"/>
  <c r="BB56" i="1"/>
  <c r="BA56" i="1" s="1"/>
  <c r="AY56" i="1" s="1"/>
  <c r="AK101" i="1"/>
  <c r="AI101" i="1"/>
  <c r="AJ101" i="1"/>
  <c r="BC7" i="1"/>
  <c r="BB7" i="1"/>
  <c r="AJ29" i="1"/>
  <c r="AI29" i="1"/>
  <c r="AH29" i="1" s="1"/>
  <c r="AK29" i="1"/>
  <c r="BB98" i="1"/>
  <c r="BA98" i="1" s="1"/>
  <c r="AY98" i="1" s="1"/>
  <c r="BC98" i="1"/>
  <c r="BC62" i="1"/>
  <c r="BB62" i="1"/>
  <c r="BA62" i="1" s="1"/>
  <c r="AY62" i="1" s="1"/>
  <c r="BB93" i="1"/>
  <c r="BA93" i="1" s="1"/>
  <c r="AY93" i="1" s="1"/>
  <c r="BC93" i="1"/>
  <c r="BB72" i="1"/>
  <c r="BC72" i="1"/>
  <c r="BC89" i="1"/>
  <c r="BB89" i="1"/>
  <c r="AJ58" i="1"/>
  <c r="AK58" i="1"/>
  <c r="AI58" i="1"/>
  <c r="AH58" i="1" s="1"/>
  <c r="BC97" i="1"/>
  <c r="BB97" i="1"/>
  <c r="BA97" i="1" s="1"/>
  <c r="AY97" i="1" s="1"/>
  <c r="BC49" i="1"/>
  <c r="BB49" i="1"/>
  <c r="BC94" i="1"/>
  <c r="BB94" i="1"/>
  <c r="BA94" i="1" s="1"/>
  <c r="AY94" i="1" s="1"/>
  <c r="BC92" i="1"/>
  <c r="BB92" i="1"/>
  <c r="BB28" i="1"/>
  <c r="BC28" i="1"/>
  <c r="BC15" i="1"/>
  <c r="BB15" i="1"/>
  <c r="BB54" i="1"/>
  <c r="BC54" i="1"/>
  <c r="BC33" i="1"/>
  <c r="BB33" i="1"/>
  <c r="BB103" i="1"/>
  <c r="BC103" i="1"/>
  <c r="BB87" i="1"/>
  <c r="BA87" i="1" s="1"/>
  <c r="AY87" i="1" s="1"/>
  <c r="BC87" i="1"/>
  <c r="BC81" i="1"/>
  <c r="BB81" i="1"/>
  <c r="BA81" i="1" s="1"/>
  <c r="AY81" i="1" s="1"/>
  <c r="BC107" i="1"/>
  <c r="BB107" i="1"/>
  <c r="BB9" i="1"/>
  <c r="BC9" i="1"/>
  <c r="BC109" i="1"/>
  <c r="BB109" i="1"/>
  <c r="BB76" i="1"/>
  <c r="BC76" i="1"/>
  <c r="BB67" i="1"/>
  <c r="BA67" i="1" s="1"/>
  <c r="AY67" i="1" s="1"/>
  <c r="BC67" i="1"/>
  <c r="BC88" i="1"/>
  <c r="BB88" i="1"/>
  <c r="BA88" i="1" s="1"/>
  <c r="AY88" i="1" s="1"/>
  <c r="BC41" i="1"/>
  <c r="BB41" i="1"/>
  <c r="AK118" i="1"/>
  <c r="AJ118" i="1"/>
  <c r="AI118" i="1"/>
  <c r="AH118" i="1" s="1"/>
  <c r="BB78" i="1"/>
  <c r="BA78" i="1" s="1"/>
  <c r="AY78" i="1" s="1"/>
  <c r="BC78" i="1"/>
  <c r="BB48" i="1"/>
  <c r="BC48" i="1"/>
  <c r="BC66" i="1"/>
  <c r="BB66" i="1"/>
  <c r="BB19" i="1"/>
  <c r="BC19" i="1"/>
  <c r="AJ78" i="1"/>
  <c r="AI78" i="1"/>
  <c r="AK78" i="1"/>
  <c r="BC31" i="1"/>
  <c r="BB31" i="1"/>
  <c r="BC59" i="1"/>
  <c r="BB59" i="1"/>
  <c r="BA59" i="1" s="1"/>
  <c r="AY59" i="1" s="1"/>
  <c r="BB10" i="1"/>
  <c r="BA10" i="1" s="1"/>
  <c r="AY10" i="1" s="1"/>
  <c r="BC10" i="1"/>
  <c r="BB73" i="1"/>
  <c r="BC73" i="1"/>
  <c r="BC101" i="1"/>
  <c r="BB101" i="1"/>
  <c r="BC51" i="1"/>
  <c r="BB51" i="1"/>
  <c r="BA51" i="1" s="1"/>
  <c r="AY51" i="1" s="1"/>
  <c r="BC4" i="1"/>
  <c r="BB4" i="1"/>
  <c r="BB44" i="1"/>
  <c r="BC44" i="1"/>
  <c r="AK131" i="1"/>
  <c r="AI131" i="1"/>
  <c r="AH131" i="1" s="1"/>
  <c r="AJ131" i="1"/>
  <c r="AK71" i="1"/>
  <c r="AI71" i="1"/>
  <c r="AJ71" i="1"/>
  <c r="BB106" i="1"/>
  <c r="BC106" i="1"/>
  <c r="AI98" i="1"/>
  <c r="AJ98" i="1"/>
  <c r="AK98" i="1"/>
  <c r="BC65" i="1"/>
  <c r="BB65" i="1"/>
  <c r="BA65" i="1" s="1"/>
  <c r="AY65" i="1" s="1"/>
  <c r="BB13" i="1"/>
  <c r="BA13" i="1" s="1"/>
  <c r="AY13" i="1" s="1"/>
  <c r="BC13" i="1"/>
  <c r="BC25" i="1"/>
  <c r="BB25" i="1"/>
  <c r="BA25" i="1" s="1"/>
  <c r="AY25" i="1" s="1"/>
  <c r="BC12" i="1"/>
  <c r="BB12" i="1"/>
  <c r="BB69" i="1"/>
  <c r="BC69" i="1"/>
  <c r="BB26" i="1"/>
  <c r="BA26" i="1" s="1"/>
  <c r="AY26" i="1" s="1"/>
  <c r="BC26" i="1"/>
  <c r="BB74" i="1"/>
  <c r="BC74" i="1"/>
  <c r="BC52" i="1"/>
  <c r="BB52" i="1"/>
  <c r="BB27" i="1"/>
  <c r="BC27" i="1"/>
  <c r="AI62" i="1"/>
  <c r="AH62" i="1" s="1"/>
  <c r="AK62" i="1"/>
  <c r="AJ62" i="1"/>
  <c r="BB91" i="1"/>
  <c r="BA91" i="1" s="1"/>
  <c r="AY91" i="1" s="1"/>
  <c r="BC91" i="1"/>
  <c r="AK50" i="1"/>
  <c r="AJ50" i="1"/>
  <c r="AI50" i="1"/>
  <c r="AH50" i="1" s="1"/>
  <c r="BC30" i="1"/>
  <c r="BB30" i="1"/>
  <c r="BC100" i="1"/>
  <c r="BB100" i="1"/>
  <c r="BA100" i="1" s="1"/>
  <c r="AY100" i="1" s="1"/>
  <c r="BC6" i="1"/>
  <c r="BB6" i="1"/>
  <c r="BC23" i="1"/>
  <c r="BB23" i="1"/>
  <c r="BA23" i="1" s="1"/>
  <c r="AY23" i="1" s="1"/>
  <c r="BC17" i="1"/>
  <c r="BB17" i="1"/>
  <c r="BC61" i="1"/>
  <c r="BB61" i="1"/>
  <c r="BA61" i="1" s="1"/>
  <c r="AY61" i="1" s="1"/>
  <c r="BC111" i="1"/>
  <c r="BB111" i="1"/>
  <c r="BC79" i="1"/>
  <c r="BB79" i="1"/>
  <c r="BA79" i="1" s="1"/>
  <c r="AY79" i="1" s="1"/>
  <c r="BC40" i="1"/>
  <c r="BB40" i="1"/>
  <c r="AJ125" i="1"/>
  <c r="AI125" i="1"/>
  <c r="AH125" i="1" s="1"/>
  <c r="AK125" i="1"/>
  <c r="BC71" i="1"/>
  <c r="BB71" i="1"/>
  <c r="BA71" i="1" s="1"/>
  <c r="AY71" i="1" s="1"/>
  <c r="AJ89" i="1"/>
  <c r="AI89" i="1"/>
  <c r="AK89" i="1"/>
  <c r="BB37" i="1"/>
  <c r="BC37" i="1"/>
  <c r="BB57" i="1"/>
  <c r="BA57" i="1" s="1"/>
  <c r="AY57" i="1" s="1"/>
  <c r="BC57" i="1"/>
  <c r="BB70" i="1"/>
  <c r="BC70" i="1"/>
  <c r="BC86" i="1"/>
  <c r="BB86" i="1"/>
  <c r="AJ123" i="1"/>
  <c r="AK123" i="1"/>
  <c r="AI123" i="1"/>
  <c r="AH123" i="1" s="1"/>
  <c r="BC104" i="1"/>
  <c r="BB104" i="1"/>
  <c r="BA104" i="1" s="1"/>
  <c r="AY104" i="1" s="1"/>
  <c r="BC58" i="1"/>
  <c r="BB58" i="1"/>
  <c r="BB16" i="1"/>
  <c r="BC16" i="1"/>
  <c r="BB43" i="1"/>
  <c r="BA43" i="1" s="1"/>
  <c r="AY43" i="1" s="1"/>
  <c r="BC43" i="1"/>
  <c r="BB84" i="1"/>
  <c r="BC84" i="1"/>
  <c r="BC96" i="1"/>
  <c r="BB96" i="1"/>
  <c r="BC110" i="1"/>
  <c r="BB110" i="1"/>
  <c r="BA110" i="1" s="1"/>
  <c r="AY110" i="1" s="1"/>
  <c r="BB102" i="1"/>
  <c r="BA102" i="1" s="1"/>
  <c r="AY102" i="1" s="1"/>
  <c r="BC102" i="1"/>
  <c r="BC38" i="1"/>
  <c r="BB38" i="1"/>
  <c r="BA38" i="1" s="1"/>
  <c r="AY38" i="1" s="1"/>
  <c r="BB42" i="1"/>
  <c r="BA42" i="1" s="1"/>
  <c r="AY42" i="1" s="1"/>
  <c r="BC42" i="1"/>
  <c r="BB82" i="1"/>
  <c r="BC82" i="1"/>
  <c r="BB95" i="1"/>
  <c r="BA95" i="1" s="1"/>
  <c r="AY95" i="1" s="1"/>
  <c r="BC95" i="1"/>
  <c r="BC68" i="1"/>
  <c r="BB68" i="1"/>
  <c r="BA68" i="1" s="1"/>
  <c r="AY68" i="1" s="1"/>
  <c r="AJ26" i="1"/>
  <c r="AI26" i="1"/>
  <c r="AK26" i="1"/>
  <c r="BC39" i="1"/>
  <c r="BB39" i="1"/>
  <c r="BA39" i="1" s="1"/>
  <c r="AY39" i="1" s="1"/>
  <c r="BB21" i="1"/>
  <c r="BA21" i="1" s="1"/>
  <c r="AY21" i="1" s="1"/>
  <c r="BC21" i="1"/>
  <c r="BB45" i="1"/>
  <c r="BC45" i="1"/>
  <c r="BB20" i="1"/>
  <c r="BA20" i="1" s="1"/>
  <c r="AY20" i="1" s="1"/>
  <c r="BC20" i="1"/>
  <c r="BC60" i="1"/>
  <c r="BB60" i="1"/>
  <c r="BA60" i="1" s="1"/>
  <c r="AY60" i="1" s="1"/>
  <c r="AK76" i="1"/>
  <c r="AI76" i="1"/>
  <c r="AJ76" i="1"/>
  <c r="BB85" i="1"/>
  <c r="BA85" i="1" s="1"/>
  <c r="AY85" i="1" s="1"/>
  <c r="BC85" i="1"/>
  <c r="BB24" i="1"/>
  <c r="BC24" i="1"/>
  <c r="BB83" i="1"/>
  <c r="BA83" i="1" s="1"/>
  <c r="AY83" i="1" s="1"/>
  <c r="BC83" i="1"/>
  <c r="BB63" i="1"/>
  <c r="BC63" i="1"/>
  <c r="BC35" i="1"/>
  <c r="BB35" i="1"/>
  <c r="BB29" i="1"/>
  <c r="BC29" i="1"/>
  <c r="BC14" i="1"/>
  <c r="BB14" i="1"/>
  <c r="BB80" i="1"/>
  <c r="BC80" i="1"/>
  <c r="BB8" i="1"/>
  <c r="BA8" i="1" s="1"/>
  <c r="AY8" i="1" s="1"/>
  <c r="BC8" i="1"/>
  <c r="BB50" i="1"/>
  <c r="BC50" i="1"/>
  <c r="BC64" i="1"/>
  <c r="BB64" i="1"/>
  <c r="BB36" i="1"/>
  <c r="BC36" i="1"/>
  <c r="BC32" i="1"/>
  <c r="BB32" i="1"/>
  <c r="BC77" i="1"/>
  <c r="BB77" i="1"/>
  <c r="BA77" i="1" s="1"/>
  <c r="AY77" i="1" s="1"/>
  <c r="BC108" i="1"/>
  <c r="BB108" i="1"/>
  <c r="BC2" i="1"/>
  <c r="BB2" i="1"/>
  <c r="BA2" i="1" s="1"/>
  <c r="AY2" i="1" s="1"/>
  <c r="BC5" i="1"/>
  <c r="BB5" i="1"/>
  <c r="BC22" i="1"/>
  <c r="BB22" i="1"/>
  <c r="BA22" i="1" s="1"/>
  <c r="AY22" i="1" s="1"/>
  <c r="AH138" i="1"/>
  <c r="AD138" i="1" s="1"/>
  <c r="AH45" i="1"/>
  <c r="AC45" i="1" s="1"/>
  <c r="AH95" i="1"/>
  <c r="AD95" i="1" s="1"/>
  <c r="AC107" i="1"/>
  <c r="AG52" i="1"/>
  <c r="AH120" i="1"/>
  <c r="AC120" i="1" s="1"/>
  <c r="AH60" i="1"/>
  <c r="AD60" i="1" s="1"/>
  <c r="AH86" i="1"/>
  <c r="AA86" i="1" s="1"/>
  <c r="AB86" i="1" s="1"/>
  <c r="AH93" i="1"/>
  <c r="AG93" i="1" s="1"/>
  <c r="AH115" i="1"/>
  <c r="AC115" i="1" s="1"/>
  <c r="AH105" i="1"/>
  <c r="AA105" i="1" s="1"/>
  <c r="AB105" i="1" s="1"/>
  <c r="AJ37" i="1"/>
  <c r="AI37" i="1"/>
  <c r="AK37" i="1"/>
  <c r="AJ96" i="1"/>
  <c r="AK96" i="1"/>
  <c r="AI96" i="1"/>
  <c r="AC65" i="1"/>
  <c r="AG65" i="1"/>
  <c r="AA65" i="1"/>
  <c r="AB65" i="1" s="1"/>
  <c r="AD65" i="1"/>
  <c r="AK111" i="1"/>
  <c r="AI111" i="1"/>
  <c r="AH111" i="1" s="1"/>
  <c r="AJ111" i="1"/>
  <c r="AI91" i="1"/>
  <c r="AJ91" i="1"/>
  <c r="AK91" i="1"/>
  <c r="AA59" i="1"/>
  <c r="AB59" i="1" s="1"/>
  <c r="AC59" i="1"/>
  <c r="AG59" i="1"/>
  <c r="AD59" i="1"/>
  <c r="AC25" i="1"/>
  <c r="AD25" i="1"/>
  <c r="AA25" i="1"/>
  <c r="AB25" i="1" s="1"/>
  <c r="AG25" i="1"/>
  <c r="AA106" i="1"/>
  <c r="AB106" i="1" s="1"/>
  <c r="AC106" i="1"/>
  <c r="BC47" i="1"/>
  <c r="BB47" i="1"/>
  <c r="AH35" i="1"/>
  <c r="AC35" i="1" s="1"/>
  <c r="AH85" i="1"/>
  <c r="AD85" i="1" s="1"/>
  <c r="AH121" i="1"/>
  <c r="AC121" i="1" s="1"/>
  <c r="AH122" i="1"/>
  <c r="AA122" i="1" s="1"/>
  <c r="AB122" i="1" s="1"/>
  <c r="AH112" i="1"/>
  <c r="AI38" i="1"/>
  <c r="AH38" i="1" s="1"/>
  <c r="AJ38" i="1"/>
  <c r="AK38" i="1"/>
  <c r="AK84" i="1"/>
  <c r="AJ84" i="1"/>
  <c r="AI84" i="1"/>
  <c r="AH47" i="1"/>
  <c r="AG47" i="1" s="1"/>
  <c r="AH90" i="1"/>
  <c r="AG90" i="1" s="1"/>
  <c r="AH72" i="1"/>
  <c r="AD72" i="1" s="1"/>
  <c r="AH36" i="1"/>
  <c r="AC36" i="1" s="1"/>
  <c r="AH39" i="1"/>
  <c r="BB34" i="1"/>
  <c r="BC34" i="1"/>
  <c r="AD116" i="1"/>
  <c r="AG116" i="1"/>
  <c r="AA116" i="1"/>
  <c r="AB116" i="1" s="1"/>
  <c r="AC116" i="1"/>
  <c r="BC99" i="1"/>
  <c r="BB99" i="1"/>
  <c r="AC69" i="1"/>
  <c r="AG69" i="1"/>
  <c r="AD69" i="1"/>
  <c r="AA69" i="1"/>
  <c r="AB69" i="1" s="1"/>
  <c r="AD113" i="1"/>
  <c r="AA113" i="1"/>
  <c r="AB113" i="1" s="1"/>
  <c r="AG113" i="1"/>
  <c r="AC113" i="1"/>
  <c r="AJ28" i="1"/>
  <c r="AI28" i="1"/>
  <c r="AH28" i="1" s="1"/>
  <c r="AK28" i="1"/>
  <c r="AD81" i="1"/>
  <c r="AG81" i="1"/>
  <c r="AA81" i="1"/>
  <c r="AB81" i="1" s="1"/>
  <c r="AC81" i="1"/>
  <c r="AI61" i="1"/>
  <c r="AJ61" i="1"/>
  <c r="AK61" i="1"/>
  <c r="AH119" i="1"/>
  <c r="AC119" i="1" s="1"/>
  <c r="AH48" i="1"/>
  <c r="AG48" i="1" s="1"/>
  <c r="AH56" i="1"/>
  <c r="AJ31" i="1"/>
  <c r="AK31" i="1"/>
  <c r="AI31" i="1"/>
  <c r="AI66" i="1"/>
  <c r="AJ66" i="1"/>
  <c r="AK66" i="1"/>
  <c r="AI49" i="1"/>
  <c r="AJ49" i="1"/>
  <c r="AH49" i="1" s="1"/>
  <c r="AK49" i="1"/>
  <c r="AA54" i="1"/>
  <c r="AB54" i="1" s="1"/>
  <c r="AC54" i="1"/>
  <c r="AD54" i="1"/>
  <c r="AG54" i="1"/>
  <c r="AJ126" i="1"/>
  <c r="AI126" i="1"/>
  <c r="AK126" i="1"/>
  <c r="AH30" i="1"/>
  <c r="AA24" i="1"/>
  <c r="AB24" i="1" s="1"/>
  <c r="AH92" i="1"/>
  <c r="AD108" i="1"/>
  <c r="AA108" i="1"/>
  <c r="AB108" i="1" s="1"/>
  <c r="AG108" i="1"/>
  <c r="AC108" i="1"/>
  <c r="AH136" i="1"/>
  <c r="AG136" i="1" s="1"/>
  <c r="AH129" i="1"/>
  <c r="AH21" i="1"/>
  <c r="AH77" i="1"/>
  <c r="AH43" i="1"/>
  <c r="AH46" i="1"/>
  <c r="AH135" i="1"/>
  <c r="AH80" i="1"/>
  <c r="AA128" i="1"/>
  <c r="AB128" i="1" s="1"/>
  <c r="AD128" i="1"/>
  <c r="AG128" i="1"/>
  <c r="AC128" i="1"/>
  <c r="AD35" i="1"/>
  <c r="AH34" i="1"/>
  <c r="AA47" i="1"/>
  <c r="AB47" i="1" s="1"/>
  <c r="AC47" i="1"/>
  <c r="AH97" i="1"/>
  <c r="AH64" i="1"/>
  <c r="AA99" i="1"/>
  <c r="AB99" i="1" s="1"/>
  <c r="AD99" i="1"/>
  <c r="AG99" i="1"/>
  <c r="AC99" i="1"/>
  <c r="AH79" i="1"/>
  <c r="AH94" i="1"/>
  <c r="AD68" i="1"/>
  <c r="AG68" i="1"/>
  <c r="AC68" i="1"/>
  <c r="AA68" i="1"/>
  <c r="AB68" i="1" s="1"/>
  <c r="AH53" i="1"/>
  <c r="AH22" i="1"/>
  <c r="AC82" i="1"/>
  <c r="AD82" i="1"/>
  <c r="AG82" i="1"/>
  <c r="AA82" i="1"/>
  <c r="AB82" i="1" s="1"/>
  <c r="AG109" i="1"/>
  <c r="AH102" i="1"/>
  <c r="AD40" i="1"/>
  <c r="AC40" i="1"/>
  <c r="AG40" i="1"/>
  <c r="AH130" i="1"/>
  <c r="AH124" i="1"/>
  <c r="AH110" i="1"/>
  <c r="AH100" i="1"/>
  <c r="AH132" i="1"/>
  <c r="AH32" i="1"/>
  <c r="AH33" i="1"/>
  <c r="AG119" i="1"/>
  <c r="AA48" i="1"/>
  <c r="AB48" i="1" s="1"/>
  <c r="AD48" i="1"/>
  <c r="AC48" i="1"/>
  <c r="AD73" i="1"/>
  <c r="AG73" i="1"/>
  <c r="AC73" i="1"/>
  <c r="AA73" i="1"/>
  <c r="AB73" i="1" s="1"/>
  <c r="AC44" i="1"/>
  <c r="AA44" i="1"/>
  <c r="AB44" i="1" s="1"/>
  <c r="AD44" i="1"/>
  <c r="AG44" i="1"/>
  <c r="AG67" i="1"/>
  <c r="AA67" i="1"/>
  <c r="AB67" i="1" s="1"/>
  <c r="AD67" i="1"/>
  <c r="AC67" i="1"/>
  <c r="AC51" i="1"/>
  <c r="AA51" i="1"/>
  <c r="AB51" i="1" s="1"/>
  <c r="AD51" i="1"/>
  <c r="AH88" i="1"/>
  <c r="AA95" i="1"/>
  <c r="AB95" i="1" s="1"/>
  <c r="AC95" i="1"/>
  <c r="AH127" i="1"/>
  <c r="AH55" i="1"/>
  <c r="AH117" i="1"/>
  <c r="AH57" i="1"/>
  <c r="AD86" i="1"/>
  <c r="AH103" i="1"/>
  <c r="AH104" i="1"/>
  <c r="AD93" i="1"/>
  <c r="AH75" i="1"/>
  <c r="AG105" i="1"/>
  <c r="AH133" i="1"/>
  <c r="AD23" i="1" l="1"/>
  <c r="AC27" i="1"/>
  <c r="AD42" i="1"/>
  <c r="AA31" i="7"/>
  <c r="AB31" i="7" s="1"/>
  <c r="AA73" i="7"/>
  <c r="AB73" i="7" s="1"/>
  <c r="AD126" i="7"/>
  <c r="AA107" i="1"/>
  <c r="AB107" i="1" s="1"/>
  <c r="AD31" i="7"/>
  <c r="AG126" i="7"/>
  <c r="AG42" i="1"/>
  <c r="AC73" i="7"/>
  <c r="AA63" i="1"/>
  <c r="AB63" i="1" s="1"/>
  <c r="AG27" i="1"/>
  <c r="AG23" i="1"/>
  <c r="AD63" i="1"/>
  <c r="AB111" i="3"/>
  <c r="AD94" i="7"/>
  <c r="AC31" i="7"/>
  <c r="AG115" i="1"/>
  <c r="AA23" i="1"/>
  <c r="AB23" i="1" s="1"/>
  <c r="AA42" i="1"/>
  <c r="AB42" i="1" s="1"/>
  <c r="AD27" i="1"/>
  <c r="AC93" i="1"/>
  <c r="AC63" i="1"/>
  <c r="AC85" i="1"/>
  <c r="AC94" i="7"/>
  <c r="AG99" i="7"/>
  <c r="AA140" i="1"/>
  <c r="AB140" i="1" s="1"/>
  <c r="AG107" i="1"/>
  <c r="AE113" i="3"/>
  <c r="AA99" i="7"/>
  <c r="AB99" i="7" s="1"/>
  <c r="AA93" i="1"/>
  <c r="AB93" i="1" s="1"/>
  <c r="AG140" i="1"/>
  <c r="AA115" i="1"/>
  <c r="AB115" i="1" s="1"/>
  <c r="AC87" i="1"/>
  <c r="AA109" i="1"/>
  <c r="AB109" i="1" s="1"/>
  <c r="AD24" i="1"/>
  <c r="AD106" i="1"/>
  <c r="AD87" i="1"/>
  <c r="AC109" i="1"/>
  <c r="AG24" i="1"/>
  <c r="AD115" i="1"/>
  <c r="AC86" i="1"/>
  <c r="AA87" i="1"/>
  <c r="AB87" i="1" s="1"/>
  <c r="AA121" i="1"/>
  <c r="AB121" i="1" s="1"/>
  <c r="AC52" i="1"/>
  <c r="AC41" i="1"/>
  <c r="AD41" i="1"/>
  <c r="AG41" i="1"/>
  <c r="AH84" i="1"/>
  <c r="AA84" i="1" s="1"/>
  <c r="AB84" i="1" s="1"/>
  <c r="AD52" i="1"/>
  <c r="AC60" i="1"/>
  <c r="AA45" i="1"/>
  <c r="AB45" i="1" s="1"/>
  <c r="AA72" i="1"/>
  <c r="AB72" i="1" s="1"/>
  <c r="AA60" i="1"/>
  <c r="AB60" i="1" s="1"/>
  <c r="AC138" i="1"/>
  <c r="AA35" i="1"/>
  <c r="AB35" i="1" s="1"/>
  <c r="AG121" i="1"/>
  <c r="AH83" i="3"/>
  <c r="AA83" i="3" s="1"/>
  <c r="AH67" i="3"/>
  <c r="AA67" i="3" s="1"/>
  <c r="AE56" i="3"/>
  <c r="AB63" i="3"/>
  <c r="AB78" i="3"/>
  <c r="AH35" i="3"/>
  <c r="AA35" i="3" s="1"/>
  <c r="AB35" i="3" s="1"/>
  <c r="AB120" i="3"/>
  <c r="AE79" i="3"/>
  <c r="AG122" i="7"/>
  <c r="AC122" i="7"/>
  <c r="AD122" i="7"/>
  <c r="AA122" i="7"/>
  <c r="AB122" i="7" s="1"/>
  <c r="AD36" i="7"/>
  <c r="AA58" i="7"/>
  <c r="AB58" i="7" s="1"/>
  <c r="AH75" i="7"/>
  <c r="AG75" i="7" s="1"/>
  <c r="AH63" i="7"/>
  <c r="AA63" i="7" s="1"/>
  <c r="AB63" i="7" s="1"/>
  <c r="AH117" i="7"/>
  <c r="AG117" i="7" s="1"/>
  <c r="AC36" i="7"/>
  <c r="AA134" i="7"/>
  <c r="AB134" i="7" s="1"/>
  <c r="AC134" i="7"/>
  <c r="AD134" i="7"/>
  <c r="AG134" i="7"/>
  <c r="AD105" i="1"/>
  <c r="AA138" i="1"/>
  <c r="AB138" i="1" s="1"/>
  <c r="AA36" i="1"/>
  <c r="AB36" i="1" s="1"/>
  <c r="AD46" i="7"/>
  <c r="AD54" i="7"/>
  <c r="AA46" i="7"/>
  <c r="AB46" i="7" s="1"/>
  <c r="AA121" i="7"/>
  <c r="AB121" i="7" s="1"/>
  <c r="AC54" i="7"/>
  <c r="AE102" i="3"/>
  <c r="AG36" i="1"/>
  <c r="AG137" i="1"/>
  <c r="AA137" i="1"/>
  <c r="AB137" i="1" s="1"/>
  <c r="AC137" i="1"/>
  <c r="AD137" i="1"/>
  <c r="AD139" i="1"/>
  <c r="AG139" i="1"/>
  <c r="AC139" i="1"/>
  <c r="AA139" i="1"/>
  <c r="AB139" i="1" s="1"/>
  <c r="AB128" i="3"/>
  <c r="AE128" i="3"/>
  <c r="AE126" i="3"/>
  <c r="AB126" i="3"/>
  <c r="AB100" i="3"/>
  <c r="AG120" i="1"/>
  <c r="AD120" i="1"/>
  <c r="AA90" i="1"/>
  <c r="AB90" i="1" s="1"/>
  <c r="AC122" i="1"/>
  <c r="AB81" i="3"/>
  <c r="AE36" i="3"/>
  <c r="AG80" i="7"/>
  <c r="AA120" i="1"/>
  <c r="AB120" i="1" s="1"/>
  <c r="AD47" i="1"/>
  <c r="AA136" i="1"/>
  <c r="AB136" i="1" s="1"/>
  <c r="AG45" i="1"/>
  <c r="AC136" i="1"/>
  <c r="AG86" i="1"/>
  <c r="AD45" i="1"/>
  <c r="AA119" i="1"/>
  <c r="AB119" i="1" s="1"/>
  <c r="AD90" i="1"/>
  <c r="AG122" i="1"/>
  <c r="AG35" i="1"/>
  <c r="AE61" i="3"/>
  <c r="AC80" i="7"/>
  <c r="AG95" i="1"/>
  <c r="AC90" i="1"/>
  <c r="AD122" i="1"/>
  <c r="AB70" i="3"/>
  <c r="AB84" i="3"/>
  <c r="AD80" i="7"/>
  <c r="AD136" i="1"/>
  <c r="AI90" i="7"/>
  <c r="AK90" i="7"/>
  <c r="AJ90" i="7"/>
  <c r="AI57" i="7"/>
  <c r="AK57" i="7"/>
  <c r="AJ57" i="7"/>
  <c r="AI100" i="7"/>
  <c r="AJ100" i="7"/>
  <c r="AK100" i="7"/>
  <c r="AI39" i="7"/>
  <c r="AJ39" i="7"/>
  <c r="AK39" i="7"/>
  <c r="BC73" i="7"/>
  <c r="BB73" i="7"/>
  <c r="BA73" i="7" s="1"/>
  <c r="AY73" i="7" s="1"/>
  <c r="BC44" i="7"/>
  <c r="BB44" i="7"/>
  <c r="BC45" i="7"/>
  <c r="BB45" i="7"/>
  <c r="BA45" i="7" s="1"/>
  <c r="AY45" i="7" s="1"/>
  <c r="BB89" i="7"/>
  <c r="BA89" i="7" s="1"/>
  <c r="AY89" i="7" s="1"/>
  <c r="BC89" i="7"/>
  <c r="BC41" i="7"/>
  <c r="BB41" i="7"/>
  <c r="BA41" i="7" s="1"/>
  <c r="AY41" i="7" s="1"/>
  <c r="AJ51" i="7"/>
  <c r="AK51" i="7"/>
  <c r="AI51" i="7"/>
  <c r="BB96" i="7"/>
  <c r="BC96" i="7"/>
  <c r="AK93" i="7"/>
  <c r="AI93" i="7"/>
  <c r="AJ93" i="7"/>
  <c r="AI124" i="7"/>
  <c r="AJ124" i="7"/>
  <c r="AK124" i="7"/>
  <c r="BC18" i="7"/>
  <c r="BB18" i="7"/>
  <c r="BA18" i="7" s="1"/>
  <c r="AY18" i="7" s="1"/>
  <c r="AI129" i="7"/>
  <c r="AK129" i="7"/>
  <c r="AJ129" i="7"/>
  <c r="BB104" i="7"/>
  <c r="BA104" i="7" s="1"/>
  <c r="AY104" i="7" s="1"/>
  <c r="BC104" i="7"/>
  <c r="AI66" i="7"/>
  <c r="AJ66" i="7"/>
  <c r="AK66" i="7"/>
  <c r="AJ27" i="7"/>
  <c r="AK27" i="7"/>
  <c r="AI27" i="7"/>
  <c r="BC55" i="7"/>
  <c r="BB55" i="7"/>
  <c r="BC64" i="7"/>
  <c r="BB64" i="7"/>
  <c r="BA64" i="7" s="1"/>
  <c r="AY64" i="7" s="1"/>
  <c r="BC5" i="7"/>
  <c r="BB5" i="7"/>
  <c r="BB101" i="7"/>
  <c r="BC101" i="7"/>
  <c r="AJ112" i="7"/>
  <c r="AK112" i="7"/>
  <c r="AI112" i="7"/>
  <c r="BB17" i="7"/>
  <c r="BC17" i="7"/>
  <c r="BC30" i="7"/>
  <c r="BB30" i="7"/>
  <c r="BA30" i="7" s="1"/>
  <c r="AY30" i="7" s="1"/>
  <c r="BB59" i="7"/>
  <c r="BC59" i="7"/>
  <c r="AJ38" i="7"/>
  <c r="AI38" i="7"/>
  <c r="AK38" i="7"/>
  <c r="BC2" i="7"/>
  <c r="BB2" i="7"/>
  <c r="BB88" i="7"/>
  <c r="BC88" i="7"/>
  <c r="AK137" i="7"/>
  <c r="AI137" i="7"/>
  <c r="AH137" i="7" s="1"/>
  <c r="AJ137" i="7"/>
  <c r="BB22" i="7"/>
  <c r="BC22" i="7"/>
  <c r="AK64" i="7"/>
  <c r="AI64" i="7"/>
  <c r="AJ64" i="7"/>
  <c r="AJ40" i="7"/>
  <c r="AI40" i="7"/>
  <c r="AK40" i="7"/>
  <c r="BB110" i="7"/>
  <c r="BC110" i="7"/>
  <c r="BB46" i="7"/>
  <c r="BC46" i="7"/>
  <c r="BC76" i="7"/>
  <c r="BB76" i="7"/>
  <c r="BA76" i="7" s="1"/>
  <c r="AY76" i="7" s="1"/>
  <c r="AI50" i="7"/>
  <c r="AK50" i="7"/>
  <c r="AJ50" i="7"/>
  <c r="AI24" i="7"/>
  <c r="AJ24" i="7"/>
  <c r="AK24" i="7"/>
  <c r="BB78" i="7"/>
  <c r="BC78" i="7"/>
  <c r="AK125" i="7"/>
  <c r="AJ125" i="7"/>
  <c r="AI125" i="7"/>
  <c r="AH125" i="7" s="1"/>
  <c r="BB24" i="7"/>
  <c r="BA24" i="7" s="1"/>
  <c r="AY24" i="7" s="1"/>
  <c r="BC24" i="7"/>
  <c r="BC74" i="7"/>
  <c r="BB74" i="7"/>
  <c r="BA74" i="7" s="1"/>
  <c r="AY74" i="7" s="1"/>
  <c r="AI30" i="7"/>
  <c r="AJ30" i="7"/>
  <c r="AK30" i="7"/>
  <c r="BB83" i="7"/>
  <c r="BC83" i="7"/>
  <c r="BC12" i="7"/>
  <c r="BB12" i="7"/>
  <c r="BA12" i="7" s="1"/>
  <c r="AY12" i="7" s="1"/>
  <c r="BB4" i="7"/>
  <c r="BC4" i="7"/>
  <c r="BB94" i="7"/>
  <c r="BA94" i="7" s="1"/>
  <c r="AY94" i="7" s="1"/>
  <c r="BC94" i="7"/>
  <c r="AI87" i="7"/>
  <c r="AH87" i="7" s="1"/>
  <c r="AK87" i="7"/>
  <c r="AJ87" i="7"/>
  <c r="BB77" i="7"/>
  <c r="BC77" i="7"/>
  <c r="BC42" i="7"/>
  <c r="BB42" i="7"/>
  <c r="AH70" i="7"/>
  <c r="AH82" i="7"/>
  <c r="AG105" i="7"/>
  <c r="AA105" i="7"/>
  <c r="AB105" i="7" s="1"/>
  <c r="AD105" i="7"/>
  <c r="AC105" i="7"/>
  <c r="BA98" i="7"/>
  <c r="AY98" i="7" s="1"/>
  <c r="BA28" i="7"/>
  <c r="AY28" i="7" s="1"/>
  <c r="BA85" i="7"/>
  <c r="AY85" i="7" s="1"/>
  <c r="BA32" i="7"/>
  <c r="AY32" i="7" s="1"/>
  <c r="BA20" i="7"/>
  <c r="AY20" i="7" s="1"/>
  <c r="BA23" i="7"/>
  <c r="AY23" i="7" s="1"/>
  <c r="BA29" i="7"/>
  <c r="AY29" i="7" s="1"/>
  <c r="BA69" i="7"/>
  <c r="AY69" i="7" s="1"/>
  <c r="AH135" i="7"/>
  <c r="BA91" i="7"/>
  <c r="AY91" i="7" s="1"/>
  <c r="BA68" i="7"/>
  <c r="AY68" i="7" s="1"/>
  <c r="AD75" i="7"/>
  <c r="AC75" i="7"/>
  <c r="AI132" i="7"/>
  <c r="AK132" i="7"/>
  <c r="AJ132" i="7"/>
  <c r="AD91" i="7"/>
  <c r="AC91" i="7"/>
  <c r="AG91" i="7"/>
  <c r="AA91" i="7"/>
  <c r="AB91" i="7" s="1"/>
  <c r="AK115" i="7"/>
  <c r="AI115" i="7"/>
  <c r="AJ115" i="7"/>
  <c r="AA74" i="7"/>
  <c r="AB74" i="7" s="1"/>
  <c r="AD74" i="7"/>
  <c r="AG74" i="7"/>
  <c r="AC74" i="7"/>
  <c r="AJ128" i="7"/>
  <c r="AI128" i="7"/>
  <c r="AK128" i="7"/>
  <c r="AG81" i="7"/>
  <c r="AD81" i="7"/>
  <c r="AA81" i="7"/>
  <c r="AB81" i="7" s="1"/>
  <c r="AC81" i="7"/>
  <c r="AJ88" i="7"/>
  <c r="AI88" i="7"/>
  <c r="AK88" i="7"/>
  <c r="AG63" i="7"/>
  <c r="AJ28" i="7"/>
  <c r="AI28" i="7"/>
  <c r="AK28" i="7"/>
  <c r="AD67" i="7"/>
  <c r="AG67" i="7"/>
  <c r="AC67" i="7"/>
  <c r="AA67" i="7"/>
  <c r="AB67" i="7" s="1"/>
  <c r="BA84" i="7"/>
  <c r="AY84" i="7" s="1"/>
  <c r="BA58" i="7"/>
  <c r="AY58" i="7" s="1"/>
  <c r="BA38" i="7"/>
  <c r="AY38" i="7" s="1"/>
  <c r="AJ22" i="7"/>
  <c r="AK22" i="7"/>
  <c r="AI22" i="7"/>
  <c r="AD84" i="7"/>
  <c r="AC84" i="7"/>
  <c r="AG84" i="7"/>
  <c r="AA84" i="7"/>
  <c r="AB84" i="7" s="1"/>
  <c r="AJ41" i="7"/>
  <c r="AI41" i="7"/>
  <c r="AK41" i="7"/>
  <c r="AA117" i="7"/>
  <c r="AB117" i="7" s="1"/>
  <c r="AD117" i="7"/>
  <c r="AC117" i="7"/>
  <c r="BA14" i="7"/>
  <c r="AY14" i="7" s="1"/>
  <c r="AH131" i="7"/>
  <c r="BA26" i="7"/>
  <c r="AY26" i="7" s="1"/>
  <c r="BA93" i="7"/>
  <c r="AY93" i="7" s="1"/>
  <c r="BA86" i="7"/>
  <c r="AY86" i="7" s="1"/>
  <c r="BA81" i="7"/>
  <c r="AY81" i="7" s="1"/>
  <c r="BA16" i="7"/>
  <c r="AY16" i="7" s="1"/>
  <c r="BA31" i="7"/>
  <c r="AY31" i="7" s="1"/>
  <c r="BA65" i="7"/>
  <c r="AY65" i="7" s="1"/>
  <c r="AG86" i="7"/>
  <c r="AD86" i="7"/>
  <c r="AC86" i="7"/>
  <c r="AA86" i="7"/>
  <c r="AB86" i="7" s="1"/>
  <c r="AH95" i="7"/>
  <c r="AA127" i="7"/>
  <c r="AB127" i="7" s="1"/>
  <c r="AD127" i="7"/>
  <c r="AG127" i="7"/>
  <c r="AC127" i="7"/>
  <c r="AH102" i="7"/>
  <c r="AH113" i="7"/>
  <c r="AH33" i="7"/>
  <c r="AH32" i="7"/>
  <c r="AH123" i="7"/>
  <c r="BA102" i="7"/>
  <c r="AY102" i="7" s="1"/>
  <c r="BA87" i="7"/>
  <c r="AY87" i="7" s="1"/>
  <c r="BA36" i="7"/>
  <c r="AY36" i="7" s="1"/>
  <c r="BA80" i="7"/>
  <c r="AY80" i="7" s="1"/>
  <c r="AH55" i="7"/>
  <c r="BA37" i="7"/>
  <c r="AY37" i="7" s="1"/>
  <c r="BA109" i="7"/>
  <c r="AY109" i="7" s="1"/>
  <c r="BA9" i="7"/>
  <c r="AY9" i="7" s="1"/>
  <c r="BA99" i="7"/>
  <c r="AY99" i="7" s="1"/>
  <c r="BA66" i="7"/>
  <c r="AY66" i="7" s="1"/>
  <c r="BA70" i="7"/>
  <c r="AY70" i="7" s="1"/>
  <c r="BA53" i="7"/>
  <c r="AY53" i="7" s="1"/>
  <c r="AC78" i="7"/>
  <c r="AD78" i="7"/>
  <c r="AG78" i="7"/>
  <c r="AA78" i="7"/>
  <c r="AB78" i="7" s="1"/>
  <c r="AD62" i="7"/>
  <c r="AC62" i="7"/>
  <c r="AA62" i="7"/>
  <c r="AB62" i="7" s="1"/>
  <c r="AG62" i="7"/>
  <c r="AK44" i="7"/>
  <c r="AJ44" i="7"/>
  <c r="AI44" i="7"/>
  <c r="AH44" i="7" s="1"/>
  <c r="AA44" i="7" s="1"/>
  <c r="AB44" i="7" s="1"/>
  <c r="AA26" i="7"/>
  <c r="AB26" i="7" s="1"/>
  <c r="AC26" i="7"/>
  <c r="AG26" i="7"/>
  <c r="AD26" i="7"/>
  <c r="AD25" i="7"/>
  <c r="AA25" i="7"/>
  <c r="AB25" i="7" s="1"/>
  <c r="AC25" i="7"/>
  <c r="AG25" i="7"/>
  <c r="AJ111" i="7"/>
  <c r="AI111" i="7"/>
  <c r="AK111" i="7"/>
  <c r="AC35" i="7"/>
  <c r="AD35" i="7"/>
  <c r="AA35" i="7"/>
  <c r="AB35" i="7" s="1"/>
  <c r="AG35" i="7"/>
  <c r="AG65" i="7"/>
  <c r="AD65" i="7"/>
  <c r="AC65" i="7"/>
  <c r="AA65" i="7"/>
  <c r="AB65" i="7" s="1"/>
  <c r="AJ45" i="7"/>
  <c r="AK45" i="7"/>
  <c r="AI45" i="7"/>
  <c r="AG71" i="7"/>
  <c r="AD71" i="7"/>
  <c r="AA71" i="7"/>
  <c r="AB71" i="7" s="1"/>
  <c r="AC71" i="7"/>
  <c r="AG107" i="7"/>
  <c r="AC107" i="7"/>
  <c r="AD107" i="7"/>
  <c r="AA107" i="7"/>
  <c r="AB107" i="7" s="1"/>
  <c r="AG118" i="7"/>
  <c r="AC118" i="7"/>
  <c r="AD118" i="7"/>
  <c r="AA118" i="7"/>
  <c r="AB118" i="7" s="1"/>
  <c r="BA39" i="7"/>
  <c r="AY39" i="7" s="1"/>
  <c r="AH72" i="7"/>
  <c r="AG114" i="7"/>
  <c r="AA114" i="7"/>
  <c r="AB114" i="7" s="1"/>
  <c r="AC114" i="7"/>
  <c r="AD114" i="7"/>
  <c r="AJ21" i="7"/>
  <c r="AI21" i="7"/>
  <c r="AK21" i="7"/>
  <c r="BA72" i="7"/>
  <c r="AY72" i="7" s="1"/>
  <c r="AA85" i="7"/>
  <c r="AB85" i="7" s="1"/>
  <c r="AC85" i="7"/>
  <c r="AD85" i="7"/>
  <c r="AG85" i="7"/>
  <c r="BA103" i="7"/>
  <c r="AY103" i="7" s="1"/>
  <c r="BA25" i="7"/>
  <c r="AY25" i="7" s="1"/>
  <c r="BA33" i="7"/>
  <c r="AY33" i="7" s="1"/>
  <c r="BA21" i="7"/>
  <c r="AY21" i="7" s="1"/>
  <c r="BA92" i="7"/>
  <c r="AY92" i="7" s="1"/>
  <c r="BA11" i="7"/>
  <c r="AY11" i="7" s="1"/>
  <c r="BA107" i="7"/>
  <c r="AY107" i="7" s="1"/>
  <c r="BA95" i="7"/>
  <c r="AY95" i="7" s="1"/>
  <c r="AG34" i="7"/>
  <c r="AD34" i="7"/>
  <c r="AC34" i="7"/>
  <c r="AA34" i="7"/>
  <c r="AB34" i="7" s="1"/>
  <c r="AA130" i="7"/>
  <c r="AB130" i="7" s="1"/>
  <c r="AD130" i="7"/>
  <c r="AC130" i="7"/>
  <c r="AG130" i="7"/>
  <c r="AD44" i="7"/>
  <c r="AA37" i="7"/>
  <c r="AB37" i="7" s="1"/>
  <c r="AC37" i="7"/>
  <c r="AG37" i="7"/>
  <c r="AD37" i="7"/>
  <c r="AC108" i="7"/>
  <c r="AA108" i="7"/>
  <c r="AB108" i="7" s="1"/>
  <c r="AD108" i="7"/>
  <c r="AG108" i="7"/>
  <c r="AA61" i="7"/>
  <c r="AB61" i="7" s="1"/>
  <c r="AG61" i="7"/>
  <c r="AD61" i="7"/>
  <c r="AC61" i="7"/>
  <c r="AA49" i="7"/>
  <c r="AB49" i="7" s="1"/>
  <c r="AC49" i="7"/>
  <c r="AD49" i="7"/>
  <c r="AG49" i="7"/>
  <c r="AC79" i="7"/>
  <c r="AG79" i="7"/>
  <c r="AD79" i="7"/>
  <c r="AA79" i="7"/>
  <c r="AB79" i="7" s="1"/>
  <c r="AG48" i="7"/>
  <c r="AD48" i="7"/>
  <c r="AC48" i="7"/>
  <c r="AA48" i="7"/>
  <c r="AB48" i="7" s="1"/>
  <c r="AD103" i="7"/>
  <c r="AA103" i="7"/>
  <c r="AB103" i="7" s="1"/>
  <c r="AC103" i="7"/>
  <c r="AG103" i="7"/>
  <c r="AC120" i="7"/>
  <c r="AG120" i="7"/>
  <c r="AD120" i="7"/>
  <c r="AA120" i="7"/>
  <c r="AB120" i="7" s="1"/>
  <c r="AD60" i="7"/>
  <c r="AC60" i="7"/>
  <c r="AG60" i="7"/>
  <c r="AA60" i="7"/>
  <c r="AB60" i="7" s="1"/>
  <c r="AA52" i="7"/>
  <c r="AB52" i="7" s="1"/>
  <c r="AD52" i="7"/>
  <c r="AG52" i="7"/>
  <c r="AC52" i="7"/>
  <c r="AC101" i="7"/>
  <c r="AD101" i="7"/>
  <c r="AG101" i="7"/>
  <c r="AA101" i="7"/>
  <c r="AB101" i="7" s="1"/>
  <c r="AC59" i="7"/>
  <c r="AG59" i="7"/>
  <c r="AD59" i="7"/>
  <c r="AA59" i="7"/>
  <c r="AB59" i="7" s="1"/>
  <c r="AA23" i="7"/>
  <c r="AB23" i="7" s="1"/>
  <c r="AC23" i="7"/>
  <c r="AG23" i="7"/>
  <c r="AD23" i="7"/>
  <c r="AG96" i="7"/>
  <c r="AA96" i="7"/>
  <c r="AB96" i="7" s="1"/>
  <c r="AD96" i="7"/>
  <c r="AC96" i="7"/>
  <c r="AA43" i="7"/>
  <c r="AB43" i="7" s="1"/>
  <c r="AG43" i="7"/>
  <c r="AC43" i="7"/>
  <c r="AD43" i="7"/>
  <c r="AC116" i="7"/>
  <c r="AA116" i="7"/>
  <c r="AB116" i="7" s="1"/>
  <c r="AG116" i="7"/>
  <c r="AD116" i="7"/>
  <c r="AA89" i="7"/>
  <c r="AB89" i="7" s="1"/>
  <c r="AG89" i="7"/>
  <c r="AD89" i="7"/>
  <c r="AC89" i="7"/>
  <c r="AG47" i="7"/>
  <c r="AD47" i="7"/>
  <c r="AC47" i="7"/>
  <c r="AA47" i="7"/>
  <c r="AB47" i="7" s="1"/>
  <c r="AA119" i="7"/>
  <c r="AB119" i="7" s="1"/>
  <c r="AG119" i="7"/>
  <c r="AC119" i="7"/>
  <c r="AD119" i="7"/>
  <c r="AC42" i="7"/>
  <c r="AD42" i="7"/>
  <c r="AG42" i="7"/>
  <c r="AA42" i="7"/>
  <c r="AB42" i="7" s="1"/>
  <c r="AC98" i="7"/>
  <c r="AG98" i="7"/>
  <c r="AD98" i="7"/>
  <c r="AA98" i="7"/>
  <c r="AB98" i="7" s="1"/>
  <c r="AG92" i="7"/>
  <c r="AA92" i="7"/>
  <c r="AB92" i="7" s="1"/>
  <c r="AC92" i="7"/>
  <c r="AD92" i="7"/>
  <c r="AG77" i="7"/>
  <c r="AC77" i="7"/>
  <c r="AD77" i="7"/>
  <c r="AA77" i="7"/>
  <c r="AB77" i="7" s="1"/>
  <c r="AE22" i="3"/>
  <c r="AB22" i="3"/>
  <c r="AB62" i="3"/>
  <c r="AB115" i="3"/>
  <c r="AE115" i="3"/>
  <c r="AZ55" i="3"/>
  <c r="AX55" i="3" s="1"/>
  <c r="AZ26" i="3"/>
  <c r="AX26" i="3" s="1"/>
  <c r="AZ54" i="3"/>
  <c r="AX54" i="3" s="1"/>
  <c r="AB121" i="3"/>
  <c r="AE96" i="3"/>
  <c r="AB96" i="3"/>
  <c r="AE34" i="3"/>
  <c r="AB34" i="3"/>
  <c r="AZ27" i="3"/>
  <c r="AX27" i="3" s="1"/>
  <c r="AZ19" i="3"/>
  <c r="AX19" i="3" s="1"/>
  <c r="AZ24" i="3"/>
  <c r="AX24" i="3" s="1"/>
  <c r="AZ46" i="3"/>
  <c r="AX46" i="3" s="1"/>
  <c r="AZ17" i="3"/>
  <c r="AX17" i="3" s="1"/>
  <c r="AZ23" i="3"/>
  <c r="AX23" i="3" s="1"/>
  <c r="AZ12" i="3"/>
  <c r="AX12" i="3" s="1"/>
  <c r="AE99" i="3"/>
  <c r="AB99" i="3"/>
  <c r="AE88" i="3"/>
  <c r="AB88" i="3"/>
  <c r="AE112" i="3"/>
  <c r="AB112" i="3"/>
  <c r="AZ22" i="3"/>
  <c r="AX22" i="3" s="1"/>
  <c r="AZ59" i="3"/>
  <c r="AX59" i="3" s="1"/>
  <c r="AZ32" i="3"/>
  <c r="AX32" i="3" s="1"/>
  <c r="AZ6" i="3"/>
  <c r="AX6" i="3" s="1"/>
  <c r="AB39" i="3"/>
  <c r="AB110" i="3"/>
  <c r="AH54" i="3"/>
  <c r="AA54" i="3" s="1"/>
  <c r="AZ31" i="3"/>
  <c r="AX31" i="3" s="1"/>
  <c r="AZ20" i="3"/>
  <c r="AX20" i="3" s="1"/>
  <c r="AZ28" i="3"/>
  <c r="AX28" i="3" s="1"/>
  <c r="AH58" i="3"/>
  <c r="AA58" i="3" s="1"/>
  <c r="AZ42" i="3"/>
  <c r="AX42" i="3" s="1"/>
  <c r="AZ51" i="3"/>
  <c r="AX51" i="3" s="1"/>
  <c r="AH107" i="3"/>
  <c r="AA107" i="3" s="1"/>
  <c r="AZ58" i="3"/>
  <c r="AX58" i="3" s="1"/>
  <c r="AH98" i="3"/>
  <c r="AA98" i="3" s="1"/>
  <c r="AZ25" i="3"/>
  <c r="AX25" i="3" s="1"/>
  <c r="AZ49" i="3"/>
  <c r="AX49" i="3" s="1"/>
  <c r="AH25" i="3"/>
  <c r="AA25" i="3" s="1"/>
  <c r="AZ29" i="3"/>
  <c r="AX29" i="3" s="1"/>
  <c r="AH24" i="3"/>
  <c r="AA24" i="3" s="1"/>
  <c r="AZ2" i="3"/>
  <c r="AX2" i="3" s="1"/>
  <c r="AZ40" i="3"/>
  <c r="AX40" i="3" s="1"/>
  <c r="AH42" i="3"/>
  <c r="AA42" i="3" s="1"/>
  <c r="AH26" i="3"/>
  <c r="AA26" i="3" s="1"/>
  <c r="AE83" i="3"/>
  <c r="AB83" i="3"/>
  <c r="AE90" i="3"/>
  <c r="AB90" i="3"/>
  <c r="AB106" i="3"/>
  <c r="AE106" i="3"/>
  <c r="AE67" i="3"/>
  <c r="AB67" i="3"/>
  <c r="AB40" i="3"/>
  <c r="AE40" i="3"/>
  <c r="AZ41" i="3"/>
  <c r="AX41" i="3" s="1"/>
  <c r="AE80" i="3"/>
  <c r="AB80" i="3"/>
  <c r="AB37" i="3"/>
  <c r="AE37" i="3"/>
  <c r="AE114" i="3"/>
  <c r="AB114" i="3"/>
  <c r="AE44" i="3"/>
  <c r="AB44" i="3"/>
  <c r="AB91" i="3"/>
  <c r="AE91" i="3"/>
  <c r="AH43" i="3"/>
  <c r="AA43" i="3" s="1"/>
  <c r="AZ48" i="3"/>
  <c r="AX48" i="3" s="1"/>
  <c r="AH104" i="3"/>
  <c r="AA104" i="3" s="1"/>
  <c r="AZ3" i="3"/>
  <c r="AX3" i="3" s="1"/>
  <c r="AZ60" i="3"/>
  <c r="AX60" i="3" s="1"/>
  <c r="AH32" i="3"/>
  <c r="AA32" i="3" s="1"/>
  <c r="AE29" i="3"/>
  <c r="AB29" i="3"/>
  <c r="AE69" i="3"/>
  <c r="AB69" i="3"/>
  <c r="AB38" i="3"/>
  <c r="AE38" i="3"/>
  <c r="AE48" i="3"/>
  <c r="AB48" i="3"/>
  <c r="AE66" i="3"/>
  <c r="AB66" i="3"/>
  <c r="AB30" i="3"/>
  <c r="AE30" i="3"/>
  <c r="AB93" i="3"/>
  <c r="AE93" i="3"/>
  <c r="AB50" i="3"/>
  <c r="AE50" i="3"/>
  <c r="AE89" i="3"/>
  <c r="AB89" i="3"/>
  <c r="AB33" i="3"/>
  <c r="AE33" i="3"/>
  <c r="AB31" i="3"/>
  <c r="AE31" i="3"/>
  <c r="AB21" i="3"/>
  <c r="AE21" i="3"/>
  <c r="AB52" i="3"/>
  <c r="AE52" i="3"/>
  <c r="AB60" i="3"/>
  <c r="AE60" i="3"/>
  <c r="AB41" i="3"/>
  <c r="AE41" i="3"/>
  <c r="AE109" i="3"/>
  <c r="AB109" i="3"/>
  <c r="AE108" i="3"/>
  <c r="AB108" i="3"/>
  <c r="AE57" i="3"/>
  <c r="AB57" i="3"/>
  <c r="AE86" i="3"/>
  <c r="AB86" i="3"/>
  <c r="AE92" i="3"/>
  <c r="AB92" i="3"/>
  <c r="AB47" i="3"/>
  <c r="AE47" i="3"/>
  <c r="AE64" i="3"/>
  <c r="AB64" i="3"/>
  <c r="AE51" i="3"/>
  <c r="AB51" i="3"/>
  <c r="AB49" i="3"/>
  <c r="AE49" i="3"/>
  <c r="AB72" i="3"/>
  <c r="AE72" i="3"/>
  <c r="AE55" i="3"/>
  <c r="AB55" i="3"/>
  <c r="AB77" i="3"/>
  <c r="AE77" i="3"/>
  <c r="AE85" i="3"/>
  <c r="AB85" i="3"/>
  <c r="AE45" i="3"/>
  <c r="AB45" i="3"/>
  <c r="AE97" i="3"/>
  <c r="AB97" i="3"/>
  <c r="AE117" i="3"/>
  <c r="AB117" i="3"/>
  <c r="AE95" i="3"/>
  <c r="AB95" i="3"/>
  <c r="AG30" i="1"/>
  <c r="AD30" i="1"/>
  <c r="AC30" i="1"/>
  <c r="AA30" i="1"/>
  <c r="AB30" i="1" s="1"/>
  <c r="AC84" i="1"/>
  <c r="AG60" i="1"/>
  <c r="AA49" i="1"/>
  <c r="AB49" i="1" s="1"/>
  <c r="AD49" i="1"/>
  <c r="AG49" i="1"/>
  <c r="AC49" i="1"/>
  <c r="AG56" i="1"/>
  <c r="AC56" i="1"/>
  <c r="AA56" i="1"/>
  <c r="AB56" i="1" s="1"/>
  <c r="AD56" i="1"/>
  <c r="AD36" i="1"/>
  <c r="AD121" i="1"/>
  <c r="AH126" i="1"/>
  <c r="AA39" i="1"/>
  <c r="AB39" i="1" s="1"/>
  <c r="AC39" i="1"/>
  <c r="AD39" i="1"/>
  <c r="AG39" i="1"/>
  <c r="BA47" i="1"/>
  <c r="AY47" i="1" s="1"/>
  <c r="AH91" i="1"/>
  <c r="AH96" i="1"/>
  <c r="BA50" i="1"/>
  <c r="AY50" i="1" s="1"/>
  <c r="BA29" i="1"/>
  <c r="AY29" i="1" s="1"/>
  <c r="BA24" i="1"/>
  <c r="AY24" i="1" s="1"/>
  <c r="BA82" i="1"/>
  <c r="AY82" i="1" s="1"/>
  <c r="BA16" i="1"/>
  <c r="AY16" i="1" s="1"/>
  <c r="BA86" i="1"/>
  <c r="AY86" i="1" s="1"/>
  <c r="BA40" i="1"/>
  <c r="AY40" i="1" s="1"/>
  <c r="BA17" i="1"/>
  <c r="AY17" i="1" s="1"/>
  <c r="BA30" i="1"/>
  <c r="AY30" i="1" s="1"/>
  <c r="BA106" i="1"/>
  <c r="AY106" i="1" s="1"/>
  <c r="BA44" i="1"/>
  <c r="AY44" i="1" s="1"/>
  <c r="BA73" i="1"/>
  <c r="AY73" i="1" s="1"/>
  <c r="AH78" i="1"/>
  <c r="BA9" i="1"/>
  <c r="AY9" i="1" s="1"/>
  <c r="BA103" i="1"/>
  <c r="AY103" i="1" s="1"/>
  <c r="BA28" i="1"/>
  <c r="AY28" i="1" s="1"/>
  <c r="AA85" i="1"/>
  <c r="AB85" i="1" s="1"/>
  <c r="AG92" i="1"/>
  <c r="AC92" i="1"/>
  <c r="AD92" i="1"/>
  <c r="AA92" i="1"/>
  <c r="AB92" i="1" s="1"/>
  <c r="BA5" i="1"/>
  <c r="AY5" i="1" s="1"/>
  <c r="BA32" i="1"/>
  <c r="AY32" i="1" s="1"/>
  <c r="BA35" i="1"/>
  <c r="AY35" i="1" s="1"/>
  <c r="AH26" i="1"/>
  <c r="BA96" i="1"/>
  <c r="AY96" i="1" s="1"/>
  <c r="BA58" i="1"/>
  <c r="AY58" i="1" s="1"/>
  <c r="AH89" i="1"/>
  <c r="AA62" i="1"/>
  <c r="AB62" i="1" s="1"/>
  <c r="AD62" i="1"/>
  <c r="AC62" i="1"/>
  <c r="AG62" i="1"/>
  <c r="AH71" i="1"/>
  <c r="BA4" i="1"/>
  <c r="AY4" i="1" s="1"/>
  <c r="BA107" i="1"/>
  <c r="AY107" i="1" s="1"/>
  <c r="BA33" i="1"/>
  <c r="AY33" i="1" s="1"/>
  <c r="BA92" i="1"/>
  <c r="AY92" i="1" s="1"/>
  <c r="AC58" i="1"/>
  <c r="AA58" i="1"/>
  <c r="AB58" i="1" s="1"/>
  <c r="AD58" i="1"/>
  <c r="AG58" i="1"/>
  <c r="BA7" i="1"/>
  <c r="AY7" i="1" s="1"/>
  <c r="AC28" i="1"/>
  <c r="AG28" i="1"/>
  <c r="AD28" i="1"/>
  <c r="AA28" i="1"/>
  <c r="AB28" i="1" s="1"/>
  <c r="AA111" i="1"/>
  <c r="AB111" i="1" s="1"/>
  <c r="AG111" i="1"/>
  <c r="AC111" i="1"/>
  <c r="AD111" i="1"/>
  <c r="AC50" i="1"/>
  <c r="AA50" i="1"/>
  <c r="AB50" i="1" s="1"/>
  <c r="AD50" i="1"/>
  <c r="AG50" i="1"/>
  <c r="AD118" i="1"/>
  <c r="AC118" i="1"/>
  <c r="AG118" i="1"/>
  <c r="AA118" i="1"/>
  <c r="AB118" i="1" s="1"/>
  <c r="AA38" i="1"/>
  <c r="AB38" i="1" s="1"/>
  <c r="AG38" i="1"/>
  <c r="AD38" i="1"/>
  <c r="AC38" i="1"/>
  <c r="AD119" i="1"/>
  <c r="AG72" i="1"/>
  <c r="BA45" i="1"/>
  <c r="AY45" i="1" s="1"/>
  <c r="BA70" i="1"/>
  <c r="AY70" i="1" s="1"/>
  <c r="BA27" i="1"/>
  <c r="AY27" i="1" s="1"/>
  <c r="BA69" i="1"/>
  <c r="AY69" i="1" s="1"/>
  <c r="BA19" i="1"/>
  <c r="AY19" i="1" s="1"/>
  <c r="AC105" i="1"/>
  <c r="AG138" i="1"/>
  <c r="AG85" i="1"/>
  <c r="AH66" i="1"/>
  <c r="AC112" i="1"/>
  <c r="AG112" i="1"/>
  <c r="AD112" i="1"/>
  <c r="AA112" i="1"/>
  <c r="AB112" i="1" s="1"/>
  <c r="AC72" i="1"/>
  <c r="AH31" i="1"/>
  <c r="AH61" i="1"/>
  <c r="BA99" i="1"/>
  <c r="AY99" i="1" s="1"/>
  <c r="AH37" i="1"/>
  <c r="BA36" i="1"/>
  <c r="AY36" i="1" s="1"/>
  <c r="BA80" i="1"/>
  <c r="AY80" i="1" s="1"/>
  <c r="BA63" i="1"/>
  <c r="AY63" i="1" s="1"/>
  <c r="AH76" i="1"/>
  <c r="BA84" i="1"/>
  <c r="AY84" i="1" s="1"/>
  <c r="BA111" i="1"/>
  <c r="AY111" i="1" s="1"/>
  <c r="BA6" i="1"/>
  <c r="AY6" i="1" s="1"/>
  <c r="BA52" i="1"/>
  <c r="AY52" i="1" s="1"/>
  <c r="BA12" i="1"/>
  <c r="AY12" i="1" s="1"/>
  <c r="BA66" i="1"/>
  <c r="AY66" i="1" s="1"/>
  <c r="BA76" i="1"/>
  <c r="AY76" i="1" s="1"/>
  <c r="BA54" i="1"/>
  <c r="AY54" i="1" s="1"/>
  <c r="BA89" i="1"/>
  <c r="AY89" i="1" s="1"/>
  <c r="AH101" i="1"/>
  <c r="BA105" i="1"/>
  <c r="AY105" i="1" s="1"/>
  <c r="BA108" i="1"/>
  <c r="AY108" i="1" s="1"/>
  <c r="BA64" i="1"/>
  <c r="AY64" i="1" s="1"/>
  <c r="BA14" i="1"/>
  <c r="AY14" i="1" s="1"/>
  <c r="AC123" i="1"/>
  <c r="AA123" i="1"/>
  <c r="AB123" i="1" s="1"/>
  <c r="AG123" i="1"/>
  <c r="AD123" i="1"/>
  <c r="AH98" i="1"/>
  <c r="AC131" i="1"/>
  <c r="AD131" i="1"/>
  <c r="AG131" i="1"/>
  <c r="AA131" i="1"/>
  <c r="AB131" i="1" s="1"/>
  <c r="BA101" i="1"/>
  <c r="AY101" i="1" s="1"/>
  <c r="BA31" i="1"/>
  <c r="AY31" i="1" s="1"/>
  <c r="BA41" i="1"/>
  <c r="AY41" i="1" s="1"/>
  <c r="BA109" i="1"/>
  <c r="AY109" i="1" s="1"/>
  <c r="BA15" i="1"/>
  <c r="AY15" i="1" s="1"/>
  <c r="BA49" i="1"/>
  <c r="AY49" i="1" s="1"/>
  <c r="AA114" i="1"/>
  <c r="AB114" i="1" s="1"/>
  <c r="AC114" i="1"/>
  <c r="AD114" i="1"/>
  <c r="AG114" i="1"/>
  <c r="AC125" i="1"/>
  <c r="AG125" i="1"/>
  <c r="AA125" i="1"/>
  <c r="AB125" i="1" s="1"/>
  <c r="AD125" i="1"/>
  <c r="BA34" i="1"/>
  <c r="AY34" i="1" s="1"/>
  <c r="BA37" i="1"/>
  <c r="AY37" i="1" s="1"/>
  <c r="BA74" i="1"/>
  <c r="AY74" i="1" s="1"/>
  <c r="BA48" i="1"/>
  <c r="AY48" i="1" s="1"/>
  <c r="BA72" i="1"/>
  <c r="AY72" i="1" s="1"/>
  <c r="AG29" i="1"/>
  <c r="AA29" i="1"/>
  <c r="AB29" i="1" s="1"/>
  <c r="AD29" i="1"/>
  <c r="AC29" i="1"/>
  <c r="AH74" i="1"/>
  <c r="AC75" i="1"/>
  <c r="AD75" i="1"/>
  <c r="AG75" i="1"/>
  <c r="AA75" i="1"/>
  <c r="AB75" i="1" s="1"/>
  <c r="AG64" i="1"/>
  <c r="AA64" i="1"/>
  <c r="AB64" i="1" s="1"/>
  <c r="AC64" i="1"/>
  <c r="AD64" i="1"/>
  <c r="AA21" i="1"/>
  <c r="AB21" i="1" s="1"/>
  <c r="AG21" i="1"/>
  <c r="AC21" i="1"/>
  <c r="AD21" i="1"/>
  <c r="AD32" i="1"/>
  <c r="AG32" i="1"/>
  <c r="AC32" i="1"/>
  <c r="AA32" i="1"/>
  <c r="AB32" i="1" s="1"/>
  <c r="AG53" i="1"/>
  <c r="AD53" i="1"/>
  <c r="AC53" i="1"/>
  <c r="AA53" i="1"/>
  <c r="AB53" i="1" s="1"/>
  <c r="AG129" i="1"/>
  <c r="AA129" i="1"/>
  <c r="AB129" i="1" s="1"/>
  <c r="AD129" i="1"/>
  <c r="AC129" i="1"/>
  <c r="AA132" i="1"/>
  <c r="AB132" i="1" s="1"/>
  <c r="AC132" i="1"/>
  <c r="AD132" i="1"/>
  <c r="AG132" i="1"/>
  <c r="AD57" i="1"/>
  <c r="AC57" i="1"/>
  <c r="AA57" i="1"/>
  <c r="AB57" i="1" s="1"/>
  <c r="AG57" i="1"/>
  <c r="AA100" i="1"/>
  <c r="AB100" i="1" s="1"/>
  <c r="AD100" i="1"/>
  <c r="AC100" i="1"/>
  <c r="AG100" i="1"/>
  <c r="AD80" i="1"/>
  <c r="AA80" i="1"/>
  <c r="AB80" i="1" s="1"/>
  <c r="AG80" i="1"/>
  <c r="AC80" i="1"/>
  <c r="AA110" i="1"/>
  <c r="AB110" i="1" s="1"/>
  <c r="AG110" i="1"/>
  <c r="AD110" i="1"/>
  <c r="AC110" i="1"/>
  <c r="AA135" i="1"/>
  <c r="AB135" i="1" s="1"/>
  <c r="AC135" i="1"/>
  <c r="AD135" i="1"/>
  <c r="AG135" i="1"/>
  <c r="AA104" i="1"/>
  <c r="AB104" i="1" s="1"/>
  <c r="AC104" i="1"/>
  <c r="AD104" i="1"/>
  <c r="AG104" i="1"/>
  <c r="AD55" i="1"/>
  <c r="AA55" i="1"/>
  <c r="AB55" i="1" s="1"/>
  <c r="AG55" i="1"/>
  <c r="AC55" i="1"/>
  <c r="AC124" i="1"/>
  <c r="AD124" i="1"/>
  <c r="AG124" i="1"/>
  <c r="AA124" i="1"/>
  <c r="AB124" i="1" s="1"/>
  <c r="AD97" i="1"/>
  <c r="AC97" i="1"/>
  <c r="AG97" i="1"/>
  <c r="AA97" i="1"/>
  <c r="AB97" i="1" s="1"/>
  <c r="AA46" i="1"/>
  <c r="AB46" i="1" s="1"/>
  <c r="AD46" i="1"/>
  <c r="AC46" i="1"/>
  <c r="AG46" i="1"/>
  <c r="AC103" i="1"/>
  <c r="AG103" i="1"/>
  <c r="AD103" i="1"/>
  <c r="AA103" i="1"/>
  <c r="AB103" i="1" s="1"/>
  <c r="AD127" i="1"/>
  <c r="AC127" i="1"/>
  <c r="AG127" i="1"/>
  <c r="AA127" i="1"/>
  <c r="AB127" i="1" s="1"/>
  <c r="AC130" i="1"/>
  <c r="AA130" i="1"/>
  <c r="AB130" i="1" s="1"/>
  <c r="AG130" i="1"/>
  <c r="AD130" i="1"/>
  <c r="AG94" i="1"/>
  <c r="AC94" i="1"/>
  <c r="AD94" i="1"/>
  <c r="AA94" i="1"/>
  <c r="AB94" i="1" s="1"/>
  <c r="AG34" i="1"/>
  <c r="AD34" i="1"/>
  <c r="AC34" i="1"/>
  <c r="AA34" i="1"/>
  <c r="AB34" i="1" s="1"/>
  <c r="AG43" i="1"/>
  <c r="AA43" i="1"/>
  <c r="AB43" i="1" s="1"/>
  <c r="AC43" i="1"/>
  <c r="AD43" i="1"/>
  <c r="AA88" i="1"/>
  <c r="AB88" i="1" s="1"/>
  <c r="AC88" i="1"/>
  <c r="AD88" i="1"/>
  <c r="AG88" i="1"/>
  <c r="AD102" i="1"/>
  <c r="AC102" i="1"/>
  <c r="AG102" i="1"/>
  <c r="AA102" i="1"/>
  <c r="AB102" i="1" s="1"/>
  <c r="AG79" i="1"/>
  <c r="AC79" i="1"/>
  <c r="AA79" i="1"/>
  <c r="AB79" i="1" s="1"/>
  <c r="AD79" i="1"/>
  <c r="AD77" i="1"/>
  <c r="AC77" i="1"/>
  <c r="AA77" i="1"/>
  <c r="AB77" i="1" s="1"/>
  <c r="AG77" i="1"/>
  <c r="AA117" i="1"/>
  <c r="AB117" i="1" s="1"/>
  <c r="AC117" i="1"/>
  <c r="AD117" i="1"/>
  <c r="AG117" i="1"/>
  <c r="AG33" i="1"/>
  <c r="AA33" i="1"/>
  <c r="AB33" i="1" s="1"/>
  <c r="AC33" i="1"/>
  <c r="AD33" i="1"/>
  <c r="AD22" i="1"/>
  <c r="AG22" i="1"/>
  <c r="AC22" i="1"/>
  <c r="AA22" i="1"/>
  <c r="AB22" i="1" s="1"/>
  <c r="AD133" i="1"/>
  <c r="AG133" i="1"/>
  <c r="AA133" i="1"/>
  <c r="AB133" i="1" s="1"/>
  <c r="AC133" i="1"/>
  <c r="AE35" i="3" l="1"/>
  <c r="AG84" i="1"/>
  <c r="AD84" i="1"/>
  <c r="AC63" i="7"/>
  <c r="AH30" i="7"/>
  <c r="AD30" i="7" s="1"/>
  <c r="AH124" i="7"/>
  <c r="AA124" i="7" s="1"/>
  <c r="AB124" i="7" s="1"/>
  <c r="AH100" i="7"/>
  <c r="AD100" i="7" s="1"/>
  <c r="AH22" i="7"/>
  <c r="AD63" i="7"/>
  <c r="AH132" i="7"/>
  <c r="AG132" i="7" s="1"/>
  <c r="AH27" i="7"/>
  <c r="AC27" i="7" s="1"/>
  <c r="AH128" i="7"/>
  <c r="AD128" i="7" s="1"/>
  <c r="AA75" i="7"/>
  <c r="AB75" i="7" s="1"/>
  <c r="AH28" i="7"/>
  <c r="AD28" i="7" s="1"/>
  <c r="AH24" i="7"/>
  <c r="AG24" i="7" s="1"/>
  <c r="AA28" i="7"/>
  <c r="AB28" i="7" s="1"/>
  <c r="AG123" i="7"/>
  <c r="AC123" i="7"/>
  <c r="AD123" i="7"/>
  <c r="AA123" i="7"/>
  <c r="AB123" i="7" s="1"/>
  <c r="BA42" i="7"/>
  <c r="AY42" i="7" s="1"/>
  <c r="AH50" i="7"/>
  <c r="AH40" i="7"/>
  <c r="AG137" i="7"/>
  <c r="AD137" i="7"/>
  <c r="AC137" i="7"/>
  <c r="AA137" i="7"/>
  <c r="AB137" i="7" s="1"/>
  <c r="BA55" i="7"/>
  <c r="AY55" i="7" s="1"/>
  <c r="BA44" i="7"/>
  <c r="AY44" i="7" s="1"/>
  <c r="AG32" i="7"/>
  <c r="AA32" i="7"/>
  <c r="AB32" i="7" s="1"/>
  <c r="AD32" i="7"/>
  <c r="AC32" i="7"/>
  <c r="AC95" i="7"/>
  <c r="AA95" i="7"/>
  <c r="AB95" i="7" s="1"/>
  <c r="AG95" i="7"/>
  <c r="AD95" i="7"/>
  <c r="AA135" i="7"/>
  <c r="AB135" i="7" s="1"/>
  <c r="AD135" i="7"/>
  <c r="AG135" i="7"/>
  <c r="AC135" i="7"/>
  <c r="AC30" i="7"/>
  <c r="AA100" i="7"/>
  <c r="AB100" i="7" s="1"/>
  <c r="AC100" i="7"/>
  <c r="AG33" i="7"/>
  <c r="AD33" i="7"/>
  <c r="AA33" i="7"/>
  <c r="AB33" i="7" s="1"/>
  <c r="AC33" i="7"/>
  <c r="AH115" i="7"/>
  <c r="AC132" i="7"/>
  <c r="AD132" i="7"/>
  <c r="AA132" i="7"/>
  <c r="AB132" i="7" s="1"/>
  <c r="BA4" i="7"/>
  <c r="AY4" i="7" s="1"/>
  <c r="BA78" i="7"/>
  <c r="AY78" i="7" s="1"/>
  <c r="BA59" i="7"/>
  <c r="AY59" i="7" s="1"/>
  <c r="AC44" i="7"/>
  <c r="AG44" i="7"/>
  <c r="AH45" i="7"/>
  <c r="AD55" i="7"/>
  <c r="AA55" i="7"/>
  <c r="AB55" i="7" s="1"/>
  <c r="AG55" i="7"/>
  <c r="AC55" i="7"/>
  <c r="AG113" i="7"/>
  <c r="AC113" i="7"/>
  <c r="AD113" i="7"/>
  <c r="AA113" i="7"/>
  <c r="AB113" i="7" s="1"/>
  <c r="AG128" i="7"/>
  <c r="AC128" i="7"/>
  <c r="BA77" i="7"/>
  <c r="AY77" i="7" s="1"/>
  <c r="AH64" i="7"/>
  <c r="BA88" i="7"/>
  <c r="AY88" i="7" s="1"/>
  <c r="BA101" i="7"/>
  <c r="AY101" i="7" s="1"/>
  <c r="AH93" i="7"/>
  <c r="AC102" i="7"/>
  <c r="AG102" i="7"/>
  <c r="AD102" i="7"/>
  <c r="AA102" i="7"/>
  <c r="AB102" i="7" s="1"/>
  <c r="AH41" i="7"/>
  <c r="AH88" i="7"/>
  <c r="BA46" i="7"/>
  <c r="AY46" i="7" s="1"/>
  <c r="BA2" i="7"/>
  <c r="AY2" i="7" s="1"/>
  <c r="BA5" i="7"/>
  <c r="AY5" i="7" s="1"/>
  <c r="AH129" i="7"/>
  <c r="AH57" i="7"/>
  <c r="AA72" i="7"/>
  <c r="AB72" i="7" s="1"/>
  <c r="AD72" i="7"/>
  <c r="AC72" i="7"/>
  <c r="AG72" i="7"/>
  <c r="AD131" i="7"/>
  <c r="AA131" i="7"/>
  <c r="AB131" i="7" s="1"/>
  <c r="AG131" i="7"/>
  <c r="AC131" i="7"/>
  <c r="AD24" i="7"/>
  <c r="AA24" i="7"/>
  <c r="AB24" i="7" s="1"/>
  <c r="AC82" i="7"/>
  <c r="AG82" i="7"/>
  <c r="AA82" i="7"/>
  <c r="AB82" i="7" s="1"/>
  <c r="AD82" i="7"/>
  <c r="AA87" i="7"/>
  <c r="AB87" i="7" s="1"/>
  <c r="AG87" i="7"/>
  <c r="AD87" i="7"/>
  <c r="AC87" i="7"/>
  <c r="BA83" i="7"/>
  <c r="AY83" i="7" s="1"/>
  <c r="AA125" i="7"/>
  <c r="AB125" i="7" s="1"/>
  <c r="AG125" i="7"/>
  <c r="AD125" i="7"/>
  <c r="AC125" i="7"/>
  <c r="BA110" i="7"/>
  <c r="AY110" i="7" s="1"/>
  <c r="BA22" i="7"/>
  <c r="AY22" i="7" s="1"/>
  <c r="BA17" i="7"/>
  <c r="AY17" i="7" s="1"/>
  <c r="BA96" i="7"/>
  <c r="AY96" i="7" s="1"/>
  <c r="AH39" i="7"/>
  <c r="AH21" i="7"/>
  <c r="AH111" i="7"/>
  <c r="AD70" i="7"/>
  <c r="AG70" i="7"/>
  <c r="AA70" i="7"/>
  <c r="AB70" i="7" s="1"/>
  <c r="AC70" i="7"/>
  <c r="AH38" i="7"/>
  <c r="AH112" i="7"/>
  <c r="AH66" i="7"/>
  <c r="AH51" i="7"/>
  <c r="AH90" i="7"/>
  <c r="AB43" i="3"/>
  <c r="AE43" i="3"/>
  <c r="AE54" i="3"/>
  <c r="AB54" i="3"/>
  <c r="AE107" i="3"/>
  <c r="AB107" i="3"/>
  <c r="AE24" i="3"/>
  <c r="AB24" i="3"/>
  <c r="AE32" i="3"/>
  <c r="AB32" i="3"/>
  <c r="AB25" i="3"/>
  <c r="AE25" i="3"/>
  <c r="AB58" i="3"/>
  <c r="AE58" i="3"/>
  <c r="AE104" i="3"/>
  <c r="AB104" i="3"/>
  <c r="AB26" i="3"/>
  <c r="AE26" i="3"/>
  <c r="AB42" i="3"/>
  <c r="AE42" i="3"/>
  <c r="AE98" i="3"/>
  <c r="AB98" i="3"/>
  <c r="AD31" i="1"/>
  <c r="AA31" i="1"/>
  <c r="AB31" i="1" s="1"/>
  <c r="AC31" i="1"/>
  <c r="AG31" i="1"/>
  <c r="AG74" i="1"/>
  <c r="AA74" i="1"/>
  <c r="AB74" i="1" s="1"/>
  <c r="AD74" i="1"/>
  <c r="AC74" i="1"/>
  <c r="AD78" i="1"/>
  <c r="AA78" i="1"/>
  <c r="AB78" i="1" s="1"/>
  <c r="AG78" i="1"/>
  <c r="AC78" i="1"/>
  <c r="AA91" i="1"/>
  <c r="AB91" i="1" s="1"/>
  <c r="AC91" i="1"/>
  <c r="AD91" i="1"/>
  <c r="AG91" i="1"/>
  <c r="AG76" i="1"/>
  <c r="AD76" i="1"/>
  <c r="AA76" i="1"/>
  <c r="AB76" i="1" s="1"/>
  <c r="AC76" i="1"/>
  <c r="AD89" i="1"/>
  <c r="AC89" i="1"/>
  <c r="AG89" i="1"/>
  <c r="AA89" i="1"/>
  <c r="AB89" i="1" s="1"/>
  <c r="AD37" i="1"/>
  <c r="AG37" i="1"/>
  <c r="AC37" i="1"/>
  <c r="AA37" i="1"/>
  <c r="AB37" i="1" s="1"/>
  <c r="AC98" i="1"/>
  <c r="AA98" i="1"/>
  <c r="AB98" i="1" s="1"/>
  <c r="AD98" i="1"/>
  <c r="AG98" i="1"/>
  <c r="AG66" i="1"/>
  <c r="AA66" i="1"/>
  <c r="AB66" i="1" s="1"/>
  <c r="AC66" i="1"/>
  <c r="AD66" i="1"/>
  <c r="AA71" i="1"/>
  <c r="AB71" i="1" s="1"/>
  <c r="AD71" i="1"/>
  <c r="AC71" i="1"/>
  <c r="AG71" i="1"/>
  <c r="AA26" i="1"/>
  <c r="AB26" i="1" s="1"/>
  <c r="AC26" i="1"/>
  <c r="AD26" i="1"/>
  <c r="AG26" i="1"/>
  <c r="AC126" i="1"/>
  <c r="AG126" i="1"/>
  <c r="AA126" i="1"/>
  <c r="AB126" i="1" s="1"/>
  <c r="AD126" i="1"/>
  <c r="AC101" i="1"/>
  <c r="AA101" i="1"/>
  <c r="AB101" i="1" s="1"/>
  <c r="AD101" i="1"/>
  <c r="AG101" i="1"/>
  <c r="AA61" i="1"/>
  <c r="AB61" i="1" s="1"/>
  <c r="AG61" i="1"/>
  <c r="AC61" i="1"/>
  <c r="AD61" i="1"/>
  <c r="AA96" i="1"/>
  <c r="AB96" i="1" s="1"/>
  <c r="AG96" i="1"/>
  <c r="AC96" i="1"/>
  <c r="AD96" i="1"/>
  <c r="AC28" i="7" l="1"/>
  <c r="AG100" i="7"/>
  <c r="AG28" i="7"/>
  <c r="AC24" i="7"/>
  <c r="AG27" i="7"/>
  <c r="AG30" i="7"/>
  <c r="AA128" i="7"/>
  <c r="AB128" i="7" s="1"/>
  <c r="AD27" i="7"/>
  <c r="AA27" i="7"/>
  <c r="AB27" i="7" s="1"/>
  <c r="AC22" i="7"/>
  <c r="AG22" i="7"/>
  <c r="AD22" i="7"/>
  <c r="AA22" i="7"/>
  <c r="AB22" i="7" s="1"/>
  <c r="AA30" i="7"/>
  <c r="AB30" i="7" s="1"/>
  <c r="AD124" i="7"/>
  <c r="AC124" i="7"/>
  <c r="AG124" i="7"/>
  <c r="AC11" i="3"/>
  <c r="AD66" i="7"/>
  <c r="AC66" i="7"/>
  <c r="AG66" i="7"/>
  <c r="AA66" i="7"/>
  <c r="AB66" i="7" s="1"/>
  <c r="AA21" i="7"/>
  <c r="AB21" i="7" s="1"/>
  <c r="AC21" i="7"/>
  <c r="AD21" i="7"/>
  <c r="AG21" i="7"/>
  <c r="AG112" i="7"/>
  <c r="AC112" i="7"/>
  <c r="AD112" i="7"/>
  <c r="AA112" i="7"/>
  <c r="AB112" i="7" s="1"/>
  <c r="AA39" i="7"/>
  <c r="AB39" i="7" s="1"/>
  <c r="AC39" i="7"/>
  <c r="AD39" i="7"/>
  <c r="AG39" i="7"/>
  <c r="AC38" i="7"/>
  <c r="AG38" i="7"/>
  <c r="AD38" i="7"/>
  <c r="AA38" i="7"/>
  <c r="AB38" i="7" s="1"/>
  <c r="AA93" i="7"/>
  <c r="AB93" i="7" s="1"/>
  <c r="AD93" i="7"/>
  <c r="AG93" i="7"/>
  <c r="AC93" i="7"/>
  <c r="AC45" i="7"/>
  <c r="AG45" i="7"/>
  <c r="AD45" i="7"/>
  <c r="AA45" i="7"/>
  <c r="AB45" i="7" s="1"/>
  <c r="AD40" i="7"/>
  <c r="AA40" i="7"/>
  <c r="AB40" i="7" s="1"/>
  <c r="AC40" i="7"/>
  <c r="AG40" i="7"/>
  <c r="AC88" i="7"/>
  <c r="AG88" i="7"/>
  <c r="AD88" i="7"/>
  <c r="AA88" i="7"/>
  <c r="AB88" i="7" s="1"/>
  <c r="AA115" i="7"/>
  <c r="AB115" i="7" s="1"/>
  <c r="AD115" i="7"/>
  <c r="AG115" i="7"/>
  <c r="AC115" i="7"/>
  <c r="AG50" i="7"/>
  <c r="AC50" i="7"/>
  <c r="AD50" i="7"/>
  <c r="AA50" i="7"/>
  <c r="AB50" i="7" s="1"/>
  <c r="AG41" i="7"/>
  <c r="AD41" i="7"/>
  <c r="AA41" i="7"/>
  <c r="AB41" i="7" s="1"/>
  <c r="AC41" i="7"/>
  <c r="AC64" i="7"/>
  <c r="AD64" i="7"/>
  <c r="AG64" i="7"/>
  <c r="AA64" i="7"/>
  <c r="AB64" i="7" s="1"/>
  <c r="AC90" i="7"/>
  <c r="AD90" i="7"/>
  <c r="AG90" i="7"/>
  <c r="AA90" i="7"/>
  <c r="AB90" i="7" s="1"/>
  <c r="AG51" i="7"/>
  <c r="AC51" i="7"/>
  <c r="AA51" i="7"/>
  <c r="AB51" i="7" s="1"/>
  <c r="AD51" i="7"/>
  <c r="AA111" i="7"/>
  <c r="AB111" i="7" s="1"/>
  <c r="AC111" i="7"/>
  <c r="AG111" i="7"/>
  <c r="AD111" i="7"/>
  <c r="AA57" i="7"/>
  <c r="AB57" i="7" s="1"/>
  <c r="AD57" i="7"/>
  <c r="AG57" i="7"/>
  <c r="AC57" i="7"/>
  <c r="AD129" i="7"/>
  <c r="AA129" i="7"/>
  <c r="AB129" i="7" s="1"/>
  <c r="AC129" i="7"/>
  <c r="AG129" i="7"/>
  <c r="AC11" i="1"/>
  <c r="AC11" i="7" l="1"/>
</calcChain>
</file>

<file path=xl/sharedStrings.xml><?xml version="1.0" encoding="utf-8"?>
<sst xmlns="http://schemas.openxmlformats.org/spreadsheetml/2006/main" count="2240" uniqueCount="231">
  <si>
    <t>V1848 Ori / GSC 0107-0596</t>
  </si>
  <si>
    <t>Barycenre lead</t>
  </si>
  <si>
    <t>Sine + Quad fit</t>
  </si>
  <si>
    <t>Multiplier</t>
  </si>
  <si>
    <t>Power of 10</t>
  </si>
  <si>
    <t>first 19</t>
  </si>
  <si>
    <t>Ignore</t>
  </si>
  <si>
    <t>Q Fit</t>
  </si>
  <si>
    <t>n</t>
  </si>
  <si>
    <t>Quad.+LiTE fit</t>
  </si>
  <si>
    <t>Quad. fit</t>
  </si>
  <si>
    <t>LTE fit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</si>
  <si>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</si>
  <si>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</si>
  <si>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</si>
  <si>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</si>
  <si>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</si>
  <si>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</si>
  <si>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</si>
  <si>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</si>
  <si>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</si>
  <si>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</si>
  <si>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</si>
  <si>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</si>
  <si>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</si>
  <si>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EW</t>
  </si>
  <si>
    <t>d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</si>
  <si>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</si>
  <si>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</si>
  <si>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</si>
  <si>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wt=1</t>
  </si>
  <si>
    <t>wt = .1</t>
  </si>
  <si>
    <t>IBVS 5781</t>
  </si>
  <si>
    <t>s</t>
  </si>
  <si>
    <t>Cnst</t>
  </si>
  <si>
    <t>IBVS 5799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</si>
  <si>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</si>
  <si>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</si>
  <si>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</si>
  <si>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</si>
  <si>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</si>
  <si>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</si>
  <si>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</si>
  <si>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2018-11-15 Almost ½ period captured--period verified</t>
  </si>
  <si>
    <t>e (eccen)</t>
  </si>
  <si>
    <t>Period =</t>
  </si>
  <si>
    <t>Verified by ToMcat (period-search software)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</si>
  <si>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</si>
  <si>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</si>
  <si>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</si>
  <si>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</si>
  <si>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</si>
  <si>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</si>
  <si>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</si>
  <si>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</si>
  <si>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</si>
  <si>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</si>
  <si>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t>1-e^2</t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</si>
  <si>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</si>
  <si>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</si>
  <si>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</si>
  <si>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</si>
  <si>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</si>
  <si>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t>a12 sin I =</t>
  </si>
  <si>
    <t>AU</t>
  </si>
  <si>
    <t>dP/dt =</t>
  </si>
  <si>
    <t>days/year</t>
  </si>
  <si>
    <t>New epoch =</t>
  </si>
  <si>
    <t>Add cycle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</si>
  <si>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</si>
  <si>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</si>
  <si>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</si>
  <si>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</si>
  <si>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 xml:space="preserve">P3 = </t>
  </si>
  <si>
    <t># of data points:</t>
  </si>
  <si>
    <t>Old Cycle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</si>
  <si>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</si>
  <si>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New Ephemeris =</t>
  </si>
  <si>
    <t>New Cycle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</si>
  <si>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</si>
  <si>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</si>
  <si>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</si>
  <si>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</si>
  <si>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</si>
  <si>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</si>
  <si>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</si>
  <si>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</si>
  <si>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</si>
  <si>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</si>
  <si>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</si>
  <si>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</si>
  <si>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</si>
  <si>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new</t>
  </si>
  <si>
    <t>S6</t>
  </si>
  <si>
    <t>Misc</t>
  </si>
  <si>
    <t>Lin Fit</t>
  </si>
  <si>
    <t>Q. Fit</t>
  </si>
  <si>
    <t>Date</t>
  </si>
  <si>
    <t>wt</t>
  </si>
  <si>
    <t>BAD?</t>
  </si>
  <si>
    <t>Q+LiTE fit</t>
  </si>
  <si>
    <r>
      <t>wt.diff</t>
    </r>
    <r>
      <rPr>
        <b/>
        <vertAlign val="superscript"/>
        <sz val="10"/>
        <rFont val="Arial"/>
        <family val="2"/>
      </rPr>
      <t>2</t>
    </r>
  </si>
  <si>
    <t>Q+L resid</t>
  </si>
  <si>
    <t>LiTE Resid</t>
  </si>
  <si>
    <t>Q fit</t>
  </si>
  <si>
    <t>Q resid</t>
  </si>
  <si>
    <t>S Resid</t>
  </si>
  <si>
    <t>A.BOX</t>
  </si>
  <si>
    <t xml:space="preserve"> e sin nu</t>
  </si>
  <si>
    <t>I</t>
  </si>
  <si>
    <t>II</t>
  </si>
  <si>
    <t>IBVS 5837</t>
  </si>
  <si>
    <t>IBVS 5871</t>
  </si>
  <si>
    <t>IBVS 5920</t>
  </si>
  <si>
    <t>IBVS 5966</t>
  </si>
  <si>
    <t>IBVS 5992</t>
  </si>
  <si>
    <t>IBVS 6011</t>
  </si>
  <si>
    <t>OEJV 0160</t>
  </si>
  <si>
    <t>New Astronomy 28, 23</t>
  </si>
  <si>
    <t xml:space="preserve">VSOLJ 0053  </t>
  </si>
  <si>
    <t xml:space="preserve">VSOLJ 0055  </t>
  </si>
  <si>
    <t>IBVS 6084</t>
  </si>
  <si>
    <t>IBVS 6042</t>
  </si>
  <si>
    <t xml:space="preserve">VSOLJ 0056  </t>
  </si>
  <si>
    <t>OEJV 0165</t>
  </si>
  <si>
    <t>7,00E-05</t>
  </si>
  <si>
    <t>IBVS 6131</t>
  </si>
  <si>
    <t>VSB 060</t>
  </si>
  <si>
    <t>V</t>
  </si>
  <si>
    <t>B</t>
  </si>
  <si>
    <t>Ic</t>
  </si>
  <si>
    <t>OEJV 0179</t>
  </si>
  <si>
    <t>IBVS 6195</t>
  </si>
  <si>
    <t xml:space="preserve">JAAVSO 47  </t>
  </si>
  <si>
    <t>VSB-063</t>
  </si>
  <si>
    <t>RHN 2018</t>
  </si>
  <si>
    <t xml:space="preserve">This study </t>
  </si>
  <si>
    <t>JAVSO..47..263</t>
  </si>
  <si>
    <t>OEJV 0211</t>
  </si>
  <si>
    <t>FIXED &gt;&gt;</t>
  </si>
  <si>
    <t>A (ampl)</t>
  </si>
  <si>
    <r>
      <t>P</t>
    </r>
    <r>
      <rPr>
        <vertAlign val="subscript"/>
        <sz val="10"/>
        <rFont val="Arial"/>
        <family val="2"/>
      </rPr>
      <t>3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</si>
  <si>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</t>
    </r>
  </si>
  <si>
    <t>To</t>
  </si>
  <si>
    <t>a12 sin i</t>
  </si>
  <si>
    <t>f (m3)</t>
  </si>
  <si>
    <t>dP/dt</t>
  </si>
  <si>
    <t>COPY THIS &gt;&gt;&gt;&gt;</t>
  </si>
  <si>
    <t>other</t>
  </si>
  <si>
    <t>rms err</t>
  </si>
  <si>
    <t>Note: In col T, no colour baground</t>
  </si>
  <si>
    <t>signifies that solution diverged</t>
  </si>
  <si>
    <t>with e &gt; 1</t>
  </si>
  <si>
    <t>sum diff^2</t>
  </si>
  <si>
    <t>a13 sin i</t>
  </si>
  <si>
    <t>count</t>
  </si>
  <si>
    <t>Done &gt;&gt;</t>
  </si>
  <si>
    <t>rms dev</t>
  </si>
  <si>
    <t>GO TO ROW &gt;&gt;&gt;&gt;&gt;&gt;</t>
  </si>
  <si>
    <t>BAD</t>
  </si>
  <si>
    <t>IN / OUT</t>
  </si>
  <si>
    <t>New Astronomy 28</t>
  </si>
  <si>
    <t>Q.+Sine fit</t>
  </si>
  <si>
    <r>
      <t>W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(arg per) =</t>
    </r>
  </si>
  <si>
    <t>radians</t>
  </si>
  <si>
    <r>
      <t>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</si>
  <si>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km</t>
  </si>
  <si>
    <t xml:space="preserve">dP/dt = </t>
  </si>
  <si>
    <t>DSLR</t>
  </si>
  <si>
    <t>Q+S fit</t>
  </si>
  <si>
    <t>Q+S resid</t>
  </si>
  <si>
    <t>Sin2 fit</t>
  </si>
  <si>
    <t>S5</t>
  </si>
  <si>
    <t>IBVS 5799</t>
  </si>
  <si>
    <t xml:space="preserve">OEJV165  </t>
  </si>
  <si>
    <t>ccd</t>
  </si>
  <si>
    <t xml:space="preserve">IBVS 6011  </t>
  </si>
  <si>
    <t xml:space="preserve">IBVS 6131  </t>
  </si>
  <si>
    <t xml:space="preserve">IBVS 5966  </t>
  </si>
  <si>
    <t>R</t>
  </si>
  <si>
    <t xml:space="preserve">IBVS 6084  </t>
  </si>
  <si>
    <t xml:space="preserve">IBVS 6042  </t>
  </si>
  <si>
    <t xml:space="preserve">IBVS 6195  </t>
  </si>
  <si>
    <t xml:space="preserve">IBVS 5781  </t>
  </si>
  <si>
    <t xml:space="preserve">IBVS 5992  </t>
  </si>
  <si>
    <t xml:space="preserve">IBVS 5871  </t>
  </si>
  <si>
    <t xml:space="preserve">IBVS 5920  </t>
  </si>
  <si>
    <t xml:space="preserve">OEJV160  </t>
  </si>
  <si>
    <t>Rc</t>
  </si>
  <si>
    <t xml:space="preserve">VSOLJ 0061  </t>
  </si>
  <si>
    <t xml:space="preserve">VSOLJ 63  </t>
  </si>
  <si>
    <t xml:space="preserve">IBVS 5837  </t>
  </si>
  <si>
    <t xml:space="preserve">OEJV179  </t>
  </si>
  <si>
    <t xml:space="preserve">B.R.N.O. project </t>
  </si>
  <si>
    <t>IBVS5781</t>
  </si>
  <si>
    <t>IBVS5837</t>
  </si>
  <si>
    <t>IBVS5871</t>
  </si>
  <si>
    <t>IBVS5920</t>
  </si>
  <si>
    <t>IBVS5966</t>
  </si>
  <si>
    <t>IBVS5992</t>
  </si>
  <si>
    <t>IBVS6011</t>
  </si>
  <si>
    <t>OEJV160</t>
  </si>
  <si>
    <t>New</t>
  </si>
  <si>
    <t>Astronomy</t>
  </si>
  <si>
    <t>VSOLJ0053</t>
  </si>
  <si>
    <t>VSOLJ0055</t>
  </si>
  <si>
    <t>IBVS6084</t>
  </si>
  <si>
    <t>IBVS6042</t>
  </si>
  <si>
    <t>VSOLJ0056</t>
  </si>
  <si>
    <t>OEJV165</t>
  </si>
  <si>
    <t>IBVS6131</t>
  </si>
  <si>
    <t>VSOLJ0061</t>
  </si>
  <si>
    <t>OEJV179</t>
  </si>
  <si>
    <t>B.R.N.O.</t>
  </si>
  <si>
    <t>project</t>
  </si>
  <si>
    <t>IBVS6195</t>
  </si>
  <si>
    <t>JAAVSO47</t>
  </si>
  <si>
    <t>VSOLJ63</t>
  </si>
  <si>
    <t>This</t>
  </si>
  <si>
    <t>study</t>
  </si>
  <si>
    <t>IBVS 6262</t>
  </si>
  <si>
    <t>RHN 2021</t>
  </si>
  <si>
    <t>s5</t>
  </si>
  <si>
    <t>s6</t>
  </si>
  <si>
    <t>2021-12-02</t>
  </si>
  <si>
    <t>w. new pt</t>
  </si>
  <si>
    <t>RHN 2022</t>
  </si>
  <si>
    <t>JBAV, 63</t>
  </si>
  <si>
    <t>VSB, 91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</si>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</sst>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\$#,##0_);&quot;($&quot;#,##0\)"/>
    <numFmt numFmtId="165" formatCode="0.00000E+00"/>
    <numFmt numFmtId="166" formatCode="0.000E+00"/>
    <numFmt numFmtId="167" formatCode="0.000"/>
    <numFmt numFmtId="168" formatCode="m/d/yyyy\ h:mm"/>
    <numFmt numFmtId="169" formatCode="m/d/yyyy"/>
    <numFmt numFmtId="170" formatCode="mm/dd/yy\ hh:mm\ AM/PM"/>
    <numFmt numFmtId="171" formatCode="dd/mm/yyyy"/>
    <numFmt numFmtId="172" formatCode="0.00000"/>
    <numFmt numFmtId="173" formatCode="0.0000"/>
  </numFmts>
  <fonts count="2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4"/>
      <name val="Arial"/>
      <family val="2"/>
    </font>
    <font>
      <sz val="10"/>
      <name val="Courier New"/>
      <family val="3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3" fillId="0" borderId="0" applyFill="0" applyBorder="0" applyProtection="0">
      <alignment vertical="top"/>
    </xf>
    <xf numFmtId="164" fontId="23" fillId="0" borderId="0" applyFill="0" applyBorder="0" applyProtection="0">
      <alignment vertical="top"/>
    </xf>
    <xf numFmtId="0" fontId="23" fillId="0" borderId="0" applyFill="0" applyBorder="0" applyProtection="0">
      <alignment vertical="top"/>
    </xf>
    <xf numFmtId="2" fontId="23" fillId="0" borderId="0" applyFill="0" applyBorder="0" applyProtection="0">
      <alignment vertical="top"/>
    </xf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20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/>
    <xf numFmtId="0" fontId="8" fillId="0" borderId="7" xfId="0" applyFont="1" applyBorder="1" applyAlignment="1"/>
    <xf numFmtId="0" fontId="0" fillId="0" borderId="7" xfId="0" applyBorder="1" applyAlignment="1">
      <alignment horizontal="right"/>
    </xf>
    <xf numFmtId="0" fontId="0" fillId="0" borderId="8" xfId="0" applyBorder="1" applyAlignment="1"/>
    <xf numFmtId="0" fontId="3" fillId="0" borderId="0" xfId="0" applyFont="1" applyAlignment="1">
      <alignment horizontal="center"/>
    </xf>
    <xf numFmtId="0" fontId="0" fillId="2" borderId="6" xfId="0" applyFill="1" applyBorder="1" applyAlignment="1"/>
    <xf numFmtId="0" fontId="0" fillId="2" borderId="8" xfId="0" applyFill="1" applyBorder="1" applyAlignment="1"/>
    <xf numFmtId="0" fontId="9" fillId="0" borderId="9" xfId="0" applyFont="1" applyBorder="1" applyAlignment="1"/>
    <xf numFmtId="0" fontId="0" fillId="0" borderId="10" xfId="0" applyBorder="1" applyAlignment="1"/>
    <xf numFmtId="0" fontId="9" fillId="0" borderId="0" xfId="0" applyFont="1" applyAlignment="1"/>
    <xf numFmtId="0" fontId="10" fillId="0" borderId="0" xfId="0" applyFont="1" applyAlignment="1"/>
    <xf numFmtId="0" fontId="0" fillId="0" borderId="2" xfId="0" applyBorder="1" applyAlignment="1"/>
    <xf numFmtId="0" fontId="0" fillId="2" borderId="11" xfId="0" applyFill="1" applyBorder="1" applyAlignment="1"/>
    <xf numFmtId="0" fontId="0" fillId="2" borderId="10" xfId="0" applyFill="1" applyBorder="1" applyAlignment="1"/>
    <xf numFmtId="0" fontId="9" fillId="0" borderId="12" xfId="0" applyFont="1" applyBorder="1" applyAlignment="1"/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1" fillId="0" borderId="12" xfId="0" applyFont="1" applyBorder="1" applyAlignment="1"/>
    <xf numFmtId="0" fontId="3" fillId="0" borderId="0" xfId="0" applyFont="1" applyAlignment="1"/>
    <xf numFmtId="11" fontId="0" fillId="0" borderId="0" xfId="0" applyNumberFormat="1" applyAlignment="1"/>
    <xf numFmtId="0" fontId="4" fillId="0" borderId="0" xfId="0" applyFont="1" applyAlignment="1"/>
    <xf numFmtId="0" fontId="4" fillId="0" borderId="12" xfId="0" applyFont="1" applyBorder="1" applyAlignment="1"/>
    <xf numFmtId="0" fontId="12" fillId="0" borderId="0" xfId="0" applyFont="1">
      <alignment vertical="top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9" fillId="0" borderId="15" xfId="0" applyFont="1" applyBorder="1" applyAlignment="1"/>
    <xf numFmtId="0" fontId="11" fillId="0" borderId="15" xfId="0" applyFont="1" applyBorder="1" applyAlignment="1"/>
    <xf numFmtId="0" fontId="8" fillId="0" borderId="0" xfId="0" applyFont="1">
      <alignment vertical="top"/>
    </xf>
    <xf numFmtId="0" fontId="0" fillId="0" borderId="11" xfId="0" applyBorder="1" applyAlignment="1"/>
    <xf numFmtId="165" fontId="8" fillId="0" borderId="0" xfId="0" applyNumberFormat="1" applyFont="1" applyAlignment="1"/>
    <xf numFmtId="0" fontId="0" fillId="0" borderId="11" xfId="0" applyBorder="1" applyAlignment="1">
      <alignment horizontal="left"/>
    </xf>
    <xf numFmtId="0" fontId="12" fillId="0" borderId="11" xfId="0" applyFont="1" applyBorder="1" applyAlignment="1"/>
    <xf numFmtId="11" fontId="8" fillId="0" borderId="0" xfId="0" applyNumberFormat="1" applyFont="1" applyAlignment="1"/>
    <xf numFmtId="166" fontId="0" fillId="0" borderId="0" xfId="0" applyNumberFormat="1" applyAlignment="1"/>
    <xf numFmtId="0" fontId="9" fillId="0" borderId="11" xfId="0" applyFont="1" applyBorder="1" applyAlignment="1"/>
    <xf numFmtId="0" fontId="11" fillId="0" borderId="0" xfId="0" applyFont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11" fontId="11" fillId="0" borderId="0" xfId="0" applyNumberFormat="1" applyFont="1" applyAlignment="1"/>
    <xf numFmtId="167" fontId="8" fillId="0" borderId="0" xfId="0" applyNumberFormat="1" applyFont="1" applyAlignment="1"/>
    <xf numFmtId="0" fontId="0" fillId="0" borderId="16" xfId="0" applyBorder="1">
      <alignment vertical="top"/>
    </xf>
    <xf numFmtId="0" fontId="0" fillId="0" borderId="17" xfId="0" applyBorder="1">
      <alignment vertical="top"/>
    </xf>
    <xf numFmtId="0" fontId="0" fillId="0" borderId="13" xfId="0" applyBorder="1" applyAlignment="1"/>
    <xf numFmtId="0" fontId="14" fillId="2" borderId="5" xfId="0" applyFont="1" applyFill="1" applyBorder="1" applyAlignment="1"/>
    <xf numFmtId="0" fontId="0" fillId="0" borderId="5" xfId="0" applyBorder="1" applyAlignment="1"/>
    <xf numFmtId="0" fontId="0" fillId="0" borderId="14" xfId="0" applyBorder="1" applyAlignment="1"/>
    <xf numFmtId="168" fontId="8" fillId="0" borderId="0" xfId="0" applyNumberFormat="1" applyFont="1">
      <alignment vertical="top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5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9" fontId="0" fillId="0" borderId="0" xfId="0" applyNumberFormat="1" applyAlignment="1"/>
    <xf numFmtId="0" fontId="11" fillId="0" borderId="0" xfId="0" applyFont="1" applyAlignment="1">
      <alignment horizontal="center"/>
    </xf>
    <xf numFmtId="0" fontId="11" fillId="0" borderId="0" xfId="0" applyFont="1">
      <alignment vertical="top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5" applyFont="1" applyAlignment="1">
      <alignment horizontal="left"/>
    </xf>
    <xf numFmtId="0" fontId="11" fillId="0" borderId="0" xfId="5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9" fillId="0" borderId="0" xfId="8" applyFont="1" applyAlignment="1">
      <alignment horizontal="left"/>
    </xf>
    <xf numFmtId="0" fontId="19" fillId="0" borderId="0" xfId="8" applyFont="1" applyAlignment="1">
      <alignment horizontal="center"/>
    </xf>
    <xf numFmtId="0" fontId="18" fillId="0" borderId="0" xfId="5" applyFont="1" applyAlignment="1">
      <alignment horizontal="left"/>
    </xf>
    <xf numFmtId="0" fontId="4" fillId="0" borderId="0" xfId="5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0" fillId="0" borderId="0" xfId="0" applyFont="1" applyAlignment="1"/>
    <xf numFmtId="170" fontId="8" fillId="0" borderId="0" xfId="0" applyNumberFormat="1" applyFont="1">
      <alignment vertical="top"/>
    </xf>
    <xf numFmtId="10" fontId="0" fillId="0" borderId="0" xfId="0" applyNumberFormat="1" applyAlignment="1"/>
    <xf numFmtId="0" fontId="12" fillId="0" borderId="0" xfId="0" applyFont="1" applyAlignme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/>
    <xf numFmtId="1" fontId="5" fillId="0" borderId="4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9" fillId="0" borderId="0" xfId="9" applyFont="1" applyAlignment="1">
      <alignment horizontal="left"/>
    </xf>
    <xf numFmtId="0" fontId="19" fillId="0" borderId="0" xfId="9" applyFont="1" applyAlignment="1">
      <alignment horizontal="center"/>
    </xf>
    <xf numFmtId="11" fontId="21" fillId="0" borderId="0" xfId="0" applyNumberFormat="1" applyFont="1" applyAlignme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2" fillId="0" borderId="0" xfId="0" applyFont="1" applyAlignment="1"/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72" fontId="24" fillId="0" borderId="0" xfId="0" applyNumberFormat="1" applyFont="1" applyAlignment="1">
      <alignment vertical="center" wrapText="1"/>
    </xf>
    <xf numFmtId="172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1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11" xfId="0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0" fillId="0" borderId="11" xfId="0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11" fontId="8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9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1" fontId="11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168" fontId="8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1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9" fillId="0" borderId="0" xfId="5" applyFont="1" applyAlignment="1">
      <alignment vertical="center"/>
    </xf>
    <xf numFmtId="0" fontId="19" fillId="0" borderId="0" xfId="5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8" applyFont="1" applyAlignment="1">
      <alignment horizontal="left" vertical="center"/>
    </xf>
    <xf numFmtId="0" fontId="19" fillId="0" borderId="0" xfId="8" applyFont="1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0" fontId="24" fillId="0" borderId="0" xfId="0" applyFont="1" applyAlignment="1">
      <alignment horizontal="center" vertical="center"/>
    </xf>
    <xf numFmtId="173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12" xfId="0" applyFont="1" applyBorder="1" applyAlignment="1">
      <alignment vertical="center"/>
    </xf>
    <xf numFmtId="170" fontId="8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169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1" fillId="0" borderId="12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72" fontId="24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172" fontId="24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1_Ori_V1848" xfId="7" xr:uid="{00000000-0005-0000-0000-000007000000}"/>
    <cellStyle name="Normal_A_A" xfId="8" xr:uid="{00000000-0005-0000-0000-000008000000}"/>
    <cellStyle name="Normal_A_A_Ori_V1848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0879148887079443"/>
          <c:w val="0.79905869727689094"/>
          <c:h val="0.59066013298974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42-4380-870A-B714C202072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42-4380-870A-B714C202072E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1'!$J$21:$J$1300</c:f>
              <c:numCache>
                <c:formatCode>General</c:formatCode>
                <c:ptCount val="128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42-4380-870A-B714C202072E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1'!$K$21:$K$930</c:f>
              <c:numCache>
                <c:formatCode>General</c:formatCode>
                <c:ptCount val="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8">
                  <c:v>1.0441200000059325E-2</c:v>
                </c:pt>
                <c:pt idx="90">
                  <c:v>9.6327999999630265E-3</c:v>
                </c:pt>
                <c:pt idx="92">
                  <c:v>1.0632799996528774E-2</c:v>
                </c:pt>
                <c:pt idx="94">
                  <c:v>1.1632799993094523E-2</c:v>
                </c:pt>
                <c:pt idx="96">
                  <c:v>1.0231599997496232E-2</c:v>
                </c:pt>
                <c:pt idx="98">
                  <c:v>1.0631600001943298E-2</c:v>
                </c:pt>
                <c:pt idx="100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2">
                  <c:v>1.0358399995311629E-2</c:v>
                </c:pt>
                <c:pt idx="114">
                  <c:v>1.7286399990553036E-2</c:v>
                </c:pt>
                <c:pt idx="115">
                  <c:v>1.7216799948073458E-2</c:v>
                </c:pt>
                <c:pt idx="116">
                  <c:v>1.4373200123372953E-2</c:v>
                </c:pt>
                <c:pt idx="117">
                  <c:v>1.7211199992743786E-2</c:v>
                </c:pt>
                <c:pt idx="118">
                  <c:v>2.1334400102205109E-2</c:v>
                </c:pt>
                <c:pt idx="119">
                  <c:v>1.9348799949511886E-2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42-4380-870A-B714C202072E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1'!$L$21:$L$1300</c:f>
              <c:numCache>
                <c:formatCode>General</c:formatCode>
                <c:ptCount val="1280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9">
                  <c:v>1.0441200000059325E-2</c:v>
                </c:pt>
                <c:pt idx="91">
                  <c:v>9.6327999999630265E-3</c:v>
                </c:pt>
                <c:pt idx="93">
                  <c:v>1.0632799996528774E-2</c:v>
                </c:pt>
                <c:pt idx="95">
                  <c:v>1.1632799993094523E-2</c:v>
                </c:pt>
                <c:pt idx="97">
                  <c:v>1.0231599997496232E-2</c:v>
                </c:pt>
                <c:pt idx="99">
                  <c:v>1.0631600001943298E-2</c:v>
                </c:pt>
                <c:pt idx="101">
                  <c:v>1.1031599999114405E-2</c:v>
                </c:pt>
                <c:pt idx="110">
                  <c:v>1.3100799995299894E-2</c:v>
                </c:pt>
                <c:pt idx="111">
                  <c:v>1.3087999999697786E-2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42-4380-870A-B714C202072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42-4380-870A-B714C202072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42-4380-870A-B714C202072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1'!$O$21:$O$1300</c:f>
              <c:numCache>
                <c:formatCode>General</c:formatCode>
                <c:ptCount val="1280"/>
                <c:pt idx="21">
                  <c:v>-1.3974994326112003E-4</c:v>
                </c:pt>
                <c:pt idx="22">
                  <c:v>3.1175961744955849E-6</c:v>
                </c:pt>
                <c:pt idx="23">
                  <c:v>3.5725883383028526E-6</c:v>
                </c:pt>
                <c:pt idx="24">
                  <c:v>1.0905488676748783E-3</c:v>
                </c:pt>
                <c:pt idx="25">
                  <c:v>1.1651675825393405E-3</c:v>
                </c:pt>
                <c:pt idx="26">
                  <c:v>1.1688075198498012E-3</c:v>
                </c:pt>
                <c:pt idx="27">
                  <c:v>1.2074818537734554E-3</c:v>
                </c:pt>
                <c:pt idx="28">
                  <c:v>1.2079368459372627E-3</c:v>
                </c:pt>
                <c:pt idx="29">
                  <c:v>1.2106667989201089E-3</c:v>
                </c:pt>
                <c:pt idx="30">
                  <c:v>1.2106667989201089E-3</c:v>
                </c:pt>
                <c:pt idx="31">
                  <c:v>1.211121791083917E-3</c:v>
                </c:pt>
                <c:pt idx="32">
                  <c:v>1.2138517440667632E-3</c:v>
                </c:pt>
                <c:pt idx="33">
                  <c:v>1.2170366892134167E-3</c:v>
                </c:pt>
                <c:pt idx="34">
                  <c:v>1.2174916813772248E-3</c:v>
                </c:pt>
                <c:pt idx="35">
                  <c:v>1.2238615716705327E-3</c:v>
                </c:pt>
                <c:pt idx="36">
                  <c:v>1.2238615716705327E-3</c:v>
                </c:pt>
                <c:pt idx="37">
                  <c:v>1.2243165638343399E-3</c:v>
                </c:pt>
                <c:pt idx="38">
                  <c:v>1.2275015089809934E-3</c:v>
                </c:pt>
                <c:pt idx="39">
                  <c:v>1.2648108664132249E-3</c:v>
                </c:pt>
                <c:pt idx="40">
                  <c:v>1.2652658585770322E-3</c:v>
                </c:pt>
                <c:pt idx="41">
                  <c:v>1.2925653884054934E-3</c:v>
                </c:pt>
                <c:pt idx="42">
                  <c:v>1.2930203805693015E-3</c:v>
                </c:pt>
                <c:pt idx="43">
                  <c:v>1.2993902708626093E-3</c:v>
                </c:pt>
                <c:pt idx="44">
                  <c:v>1.2998452630264166E-3</c:v>
                </c:pt>
                <c:pt idx="45">
                  <c:v>1.3548993148471472E-3</c:v>
                </c:pt>
                <c:pt idx="46">
                  <c:v>2.276713438721531E-3</c:v>
                </c:pt>
                <c:pt idx="47">
                  <c:v>2.2835383211786461E-3</c:v>
                </c:pt>
                <c:pt idx="48">
                  <c:v>2.2867232663253004E-3</c:v>
                </c:pt>
                <c:pt idx="49">
                  <c:v>2.2935481487824155E-3</c:v>
                </c:pt>
                <c:pt idx="50">
                  <c:v>2.3067429215328384E-3</c:v>
                </c:pt>
                <c:pt idx="51">
                  <c:v>2.4063862054067228E-3</c:v>
                </c:pt>
                <c:pt idx="52">
                  <c:v>2.4063862054067228E-3</c:v>
                </c:pt>
                <c:pt idx="53">
                  <c:v>2.4063862054067228E-3</c:v>
                </c:pt>
                <c:pt idx="54">
                  <c:v>2.4200359703209539E-3</c:v>
                </c:pt>
                <c:pt idx="55">
                  <c:v>2.4200359703209539E-3</c:v>
                </c:pt>
                <c:pt idx="56">
                  <c:v>2.4268608527780689E-3</c:v>
                </c:pt>
                <c:pt idx="57">
                  <c:v>2.4273158449418771E-3</c:v>
                </c:pt>
                <c:pt idx="58">
                  <c:v>2.5051195049529918E-3</c:v>
                </c:pt>
                <c:pt idx="59">
                  <c:v>2.5055744971168E-3</c:v>
                </c:pt>
                <c:pt idx="60">
                  <c:v>3.3409401098677223E-3</c:v>
                </c:pt>
                <c:pt idx="61">
                  <c:v>3.3409401098677223E-3</c:v>
                </c:pt>
                <c:pt idx="62">
                  <c:v>3.6735393816111446E-3</c:v>
                </c:pt>
                <c:pt idx="63">
                  <c:v>3.6735393816111446E-3</c:v>
                </c:pt>
                <c:pt idx="64">
                  <c:v>3.6739943737749527E-3</c:v>
                </c:pt>
                <c:pt idx="65">
                  <c:v>3.6739943737749527E-3</c:v>
                </c:pt>
                <c:pt idx="66">
                  <c:v>3.6739943737749527E-3</c:v>
                </c:pt>
                <c:pt idx="67">
                  <c:v>3.8705509885398745E-3</c:v>
                </c:pt>
                <c:pt idx="68">
                  <c:v>5.0093963745505279E-3</c:v>
                </c:pt>
                <c:pt idx="69">
                  <c:v>5.0093963745505279E-3</c:v>
                </c:pt>
                <c:pt idx="70">
                  <c:v>5.0093963745505279E-3</c:v>
                </c:pt>
                <c:pt idx="71">
                  <c:v>5.0266860767752197E-3</c:v>
                </c:pt>
                <c:pt idx="72">
                  <c:v>5.0266860767752197E-3</c:v>
                </c:pt>
                <c:pt idx="73">
                  <c:v>5.0266860767752197E-3</c:v>
                </c:pt>
                <c:pt idx="74">
                  <c:v>6.1223072072241419E-3</c:v>
                </c:pt>
                <c:pt idx="75">
                  <c:v>6.1223072072241419E-3</c:v>
                </c:pt>
                <c:pt idx="76">
                  <c:v>6.1223072072241419E-3</c:v>
                </c:pt>
                <c:pt idx="77">
                  <c:v>6.1573416038373336E-3</c:v>
                </c:pt>
                <c:pt idx="78">
                  <c:v>6.1573416038373336E-3</c:v>
                </c:pt>
                <c:pt idx="79">
                  <c:v>6.1573416038373336E-3</c:v>
                </c:pt>
                <c:pt idx="80">
                  <c:v>6.1577965960011418E-3</c:v>
                </c:pt>
                <c:pt idx="81">
                  <c:v>6.1577965960011418E-3</c:v>
                </c:pt>
                <c:pt idx="82">
                  <c:v>6.1577965960011418E-3</c:v>
                </c:pt>
                <c:pt idx="83">
                  <c:v>6.2383302089951036E-3</c:v>
                </c:pt>
                <c:pt idx="84">
                  <c:v>6.2961142137986795E-3</c:v>
                </c:pt>
                <c:pt idx="85">
                  <c:v>6.2961142137986795E-3</c:v>
                </c:pt>
                <c:pt idx="86">
                  <c:v>6.2961142137986795E-3</c:v>
                </c:pt>
                <c:pt idx="87">
                  <c:v>6.2961142137986795E-3</c:v>
                </c:pt>
                <c:pt idx="88">
                  <c:v>6.2961142137986795E-3</c:v>
                </c:pt>
                <c:pt idx="89">
                  <c:v>6.2961142137986795E-3</c:v>
                </c:pt>
                <c:pt idx="90">
                  <c:v>6.3338785633947183E-3</c:v>
                </c:pt>
                <c:pt idx="91">
                  <c:v>6.3338785633947183E-3</c:v>
                </c:pt>
                <c:pt idx="92">
                  <c:v>6.3338785633947183E-3</c:v>
                </c:pt>
                <c:pt idx="93">
                  <c:v>6.3338785633947183E-3</c:v>
                </c:pt>
                <c:pt idx="94">
                  <c:v>6.3338785633947183E-3</c:v>
                </c:pt>
                <c:pt idx="95">
                  <c:v>6.3338785633947183E-3</c:v>
                </c:pt>
                <c:pt idx="96">
                  <c:v>6.3880226308878343E-3</c:v>
                </c:pt>
                <c:pt idx="97">
                  <c:v>6.3880226308878343E-3</c:v>
                </c:pt>
                <c:pt idx="98">
                  <c:v>6.3880226308878343E-3</c:v>
                </c:pt>
                <c:pt idx="99">
                  <c:v>6.3880226308878343E-3</c:v>
                </c:pt>
                <c:pt idx="100">
                  <c:v>6.3880226308878343E-3</c:v>
                </c:pt>
                <c:pt idx="101">
                  <c:v>6.3880226308878343E-3</c:v>
                </c:pt>
                <c:pt idx="102">
                  <c:v>7.4759088945520252E-3</c:v>
                </c:pt>
                <c:pt idx="103">
                  <c:v>7.4759088945520252E-3</c:v>
                </c:pt>
                <c:pt idx="104">
                  <c:v>7.4759088945520252E-3</c:v>
                </c:pt>
                <c:pt idx="105">
                  <c:v>7.4763638867158316E-3</c:v>
                </c:pt>
                <c:pt idx="106">
                  <c:v>7.4763638867158316E-3</c:v>
                </c:pt>
                <c:pt idx="107">
                  <c:v>7.4763638867158316E-3</c:v>
                </c:pt>
                <c:pt idx="108">
                  <c:v>9.8195735303254449E-3</c:v>
                </c:pt>
                <c:pt idx="109">
                  <c:v>9.9046570649574846E-3</c:v>
                </c:pt>
                <c:pt idx="110">
                  <c:v>1.1279643383984326E-2</c:v>
                </c:pt>
                <c:pt idx="111">
                  <c:v>1.1280098376148136E-2</c:v>
                </c:pt>
                <c:pt idx="112">
                  <c:v>1.33307480584294E-2</c:v>
                </c:pt>
                <c:pt idx="113">
                  <c:v>1.3608748270515902E-2</c:v>
                </c:pt>
                <c:pt idx="114">
                  <c:v>1.3621943043266325E-2</c:v>
                </c:pt>
                <c:pt idx="115">
                  <c:v>1.3691101852165093E-2</c:v>
                </c:pt>
                <c:pt idx="116">
                  <c:v>1.3762535621882902E-2</c:v>
                </c:pt>
                <c:pt idx="117">
                  <c:v>1.3792110112530401E-2</c:v>
                </c:pt>
                <c:pt idx="118">
                  <c:v>1.4641125490195552E-2</c:v>
                </c:pt>
                <c:pt idx="119">
                  <c:v>1.4787632966941629E-2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42-4380-870A-B714C202072E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42-4380-870A-B714C202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3152"/>
        <c:axId val="1"/>
      </c:scatterChart>
      <c:valAx>
        <c:axId val="682393152"/>
        <c:scaling>
          <c:orientation val="minMax"/>
          <c:max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9342225079002"/>
              <c:y val="0.87362752732831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20330247180640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3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5934065934065936E-2"/>
          <c:y val="0.89835280205358936"/>
          <c:w val="0.77708072205260059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587225973977449"/>
          <c:y val="2.7439024390243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6632203132126"/>
          <c:y val="0.13414654116231953"/>
          <c:w val="0.80427116140663346"/>
          <c:h val="0.634147285494601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A0-40E8-869C-FC1837EDE1D4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A0-40E8-869C-FC1837EDE1D4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20778</c:v>
                </c:pt>
              </c:numCache>
            </c:numRef>
          </c:xVal>
          <c:yVal>
            <c:numRef>
              <c:f>'Active 3'!$J$21:$J$1300</c:f>
              <c:numCache>
                <c:formatCode>General</c:formatCode>
                <c:ptCount val="128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A0-40E8-869C-FC1837EDE1D4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20778</c:v>
                </c:pt>
              </c:numCache>
            </c:numRef>
          </c:xVal>
          <c:yVal>
            <c:numRef>
              <c:f>'Active 3'!$K$21:$K$930</c:f>
              <c:numCache>
                <c:formatCode>General</c:formatCode>
                <c:ptCount val="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0">
                  <c:v>1.3100799995299894E-2</c:v>
                </c:pt>
                <c:pt idx="111">
                  <c:v>1.3087999999697786E-2</c:v>
                </c:pt>
                <c:pt idx="112">
                  <c:v>1.0358399995311629E-2</c:v>
                </c:pt>
                <c:pt idx="114">
                  <c:v>1.7286399990553036E-2</c:v>
                </c:pt>
                <c:pt idx="115">
                  <c:v>1.7216799948073458E-2</c:v>
                </c:pt>
                <c:pt idx="116">
                  <c:v>1.7211199992743786E-2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A0-40E8-869C-FC1837EDE1D4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A0-40E8-869C-FC1837EDE1D4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A0-40E8-869C-FC1837EDE1D4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A0-40E8-869C-FC1837EDE1D4}"/>
            </c:ext>
          </c:extLst>
        </c:ser>
        <c:ser>
          <c:idx val="7"/>
          <c:order val="7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3'!$AY$2:$AY$127</c:f>
              <c:numCache>
                <c:formatCode>General</c:formatCode>
                <c:ptCount val="126"/>
                <c:pt idx="0">
                  <c:v>-5.8616921189807549E-3</c:v>
                </c:pt>
                <c:pt idx="1">
                  <c:v>-5.4588101491458473E-3</c:v>
                </c:pt>
                <c:pt idx="2">
                  <c:v>-5.0261993999435439E-3</c:v>
                </c:pt>
                <c:pt idx="3">
                  <c:v>-4.5687800618668039E-3</c:v>
                </c:pt>
                <c:pt idx="4">
                  <c:v>-4.0923943018848427E-3</c:v>
                </c:pt>
                <c:pt idx="5">
                  <c:v>-3.6037586222539704E-3</c:v>
                </c:pt>
                <c:pt idx="6">
                  <c:v>-3.1103480688082631E-3</c:v>
                </c:pt>
                <c:pt idx="7">
                  <c:v>-2.6202044347492705E-3</c:v>
                </c:pt>
                <c:pt idx="8">
                  <c:v>-2.1416699211394908E-3</c:v>
                </c:pt>
                <c:pt idx="9">
                  <c:v>-1.6830599593928043E-3</c:v>
                </c:pt>
                <c:pt idx="10">
                  <c:v>-1.2523016517033878E-3</c:v>
                </c:pt>
                <c:pt idx="11">
                  <c:v>-8.5657406870015508E-4</c:v>
                </c:pt>
                <c:pt idx="12">
                  <c:v>-5.0199009355001573E-4</c:v>
                </c:pt>
                <c:pt idx="13">
                  <c:v>-1.9335483360472146E-4</c:v>
                </c:pt>
                <c:pt idx="14">
                  <c:v>6.5976374632371274E-5</c:v>
                </c:pt>
                <c:pt idx="15">
                  <c:v>2.7413344363185757E-4</c:v>
                </c:pt>
                <c:pt idx="16">
                  <c:v>4.3066942322886586E-4</c:v>
                </c:pt>
                <c:pt idx="17">
                  <c:v>5.3642155852953646E-4</c:v>
                </c:pt>
                <c:pt idx="18">
                  <c:v>5.9332215740473234E-4</c:v>
                </c:pt>
                <c:pt idx="19">
                  <c:v>6.0418598377692551E-4</c:v>
                </c:pt>
                <c:pt idx="20">
                  <c:v>5.7249676936768157E-4</c:v>
                </c:pt>
                <c:pt idx="21">
                  <c:v>5.0220922345700636E-4</c:v>
                </c:pt>
                <c:pt idx="22">
                  <c:v>3.9757645357920866E-4</c:v>
                </c:pt>
                <c:pt idx="23">
                  <c:v>2.6300717487787086E-4</c:v>
                </c:pt>
                <c:pt idx="24">
                  <c:v>1.0295299871350113E-4</c:v>
                </c:pt>
                <c:pt idx="25">
                  <c:v>-7.8176521271253272E-5</c:v>
                </c:pt>
                <c:pt idx="26">
                  <c:v>-2.7607478796327521E-4</c:v>
                </c:pt>
                <c:pt idx="27">
                  <c:v>-4.8657919152265755E-4</c:v>
                </c:pt>
                <c:pt idx="28">
                  <c:v>-7.0569636913288573E-4</c:v>
                </c:pt>
                <c:pt idx="29">
                  <c:v>-9.2961538287834975E-4</c:v>
                </c:pt>
                <c:pt idx="30">
                  <c:v>-1.1547119601276199E-3</c:v>
                </c:pt>
                <c:pt idx="31">
                  <c:v>-1.3775463737523497E-3</c:v>
                </c:pt>
                <c:pt idx="32">
                  <c:v>-1.594857014170916E-3</c:v>
                </c:pt>
                <c:pt idx="33">
                  <c:v>-1.8035512515519856E-3</c:v>
                </c:pt>
                <c:pt idx="34">
                  <c:v>-2.0006948138175818E-3</c:v>
                </c:pt>
                <c:pt idx="35">
                  <c:v>-2.1835006122927123E-3</c:v>
                </c:pt>
                <c:pt idx="36">
                  <c:v>-2.3493177244542896E-3</c:v>
                </c:pt>
                <c:pt idx="37">
                  <c:v>-2.4956210826462808E-3</c:v>
                </c:pt>
                <c:pt idx="38">
                  <c:v>-2.6200023090004526E-3</c:v>
                </c:pt>
                <c:pt idx="39">
                  <c:v>-2.7201620710407036E-3</c:v>
                </c:pt>
                <c:pt idx="40">
                  <c:v>-2.7939043018209223E-3</c:v>
                </c:pt>
                <c:pt idx="41">
                  <c:v>-2.839132626891859E-3</c:v>
                </c:pt>
                <c:pt idx="42">
                  <c:v>-2.8538493635277343E-3</c:v>
                </c:pt>
                <c:pt idx="43">
                  <c:v>-2.8361575024055709E-3</c:v>
                </c:pt>
                <c:pt idx="44">
                  <c:v>-2.7842661458726821E-3</c:v>
                </c:pt>
                <c:pt idx="45">
                  <c:v>-2.6964999572416993E-3</c:v>
                </c:pt>
                <c:pt idx="46">
                  <c:v>-2.5713132678559804E-3</c:v>
                </c:pt>
                <c:pt idx="47">
                  <c:v>-2.4073095857511727E-3</c:v>
                </c:pt>
                <c:pt idx="48">
                  <c:v>-2.2032673399980996E-3</c:v>
                </c:pt>
                <c:pt idx="49">
                  <c:v>-1.9581727603295994E-3</c:v>
                </c:pt>
                <c:pt idx="50">
                  <c:v>-1.6712608056275247E-3</c:v>
                </c:pt>
                <c:pt idx="51">
                  <c:v>-1.3420649783168117E-3</c:v>
                </c:pt>
                <c:pt idx="52">
                  <c:v>-9.704766399907575E-4</c:v>
                </c:pt>
                <c:pt idx="53">
                  <c:v>-5.5681400361439837E-4</c:v>
                </c:pt>
                <c:pt idx="54">
                  <c:v>-1.0190022871240994E-4</c:v>
                </c:pt>
                <c:pt idx="55">
                  <c:v>3.9285111239510413E-4</c:v>
                </c:pt>
                <c:pt idx="56">
                  <c:v>9.2534658687267357E-4</c:v>
                </c:pt>
                <c:pt idx="57">
                  <c:v>1.4927250595642911E-3</c:v>
                </c:pt>
                <c:pt idx="58">
                  <c:v>2.0912797139368902E-3</c:v>
                </c:pt>
                <c:pt idx="59">
                  <c:v>2.716401075341001E-3</c:v>
                </c:pt>
                <c:pt idx="60">
                  <c:v>3.3625547421829594E-3</c:v>
                </c:pt>
                <c:pt idx="61">
                  <c:v>4.0233089371225087E-3</c:v>
                </c:pt>
                <c:pt idx="62">
                  <c:v>4.6914261521570286E-3</c:v>
                </c:pt>
                <c:pt idx="63">
                  <c:v>5.3590290094908538E-3</c:v>
                </c:pt>
                <c:pt idx="64">
                  <c:v>6.0178424139575061E-3</c:v>
                </c:pt>
                <c:pt idx="65">
                  <c:v>6.6595026154179678E-3</c:v>
                </c:pt>
                <c:pt idx="66">
                  <c:v>7.275910866289436E-3</c:v>
                </c:pt>
                <c:pt idx="67">
                  <c:v>7.8595981667208929E-3</c:v>
                </c:pt>
                <c:pt idx="68">
                  <c:v>8.4040617034857167E-3</c:v>
                </c:pt>
                <c:pt idx="69">
                  <c:v>8.9040354773230954E-3</c:v>
                </c:pt>
                <c:pt idx="70">
                  <c:v>9.3556674008360066E-3</c:v>
                </c:pt>
                <c:pt idx="71">
                  <c:v>9.756590335666851E-3</c:v>
                </c:pt>
                <c:pt idx="72">
                  <c:v>1.0105890956703938E-2</c:v>
                </c:pt>
                <c:pt idx="73">
                  <c:v>1.0403993836860291E-2</c:v>
                </c:pt>
                <c:pt idx="74">
                  <c:v>1.0652486108759709E-2</c:v>
                </c:pt>
                <c:pt idx="75">
                  <c:v>1.0853909962131023E-2</c:v>
                </c:pt>
                <c:pt idx="76">
                  <c:v>1.1011547294654787E-2</c:v>
                </c:pt>
                <c:pt idx="77">
                  <c:v>1.1129215093125172E-2</c:v>
                </c:pt>
                <c:pt idx="78">
                  <c:v>1.1211083572589242E-2</c:v>
                </c:pt>
                <c:pt idx="79">
                  <c:v>1.1261523164388422E-2</c:v>
                </c:pt>
                <c:pt idx="80">
                  <c:v>1.1284981847268697E-2</c:v>
                </c:pt>
                <c:pt idx="81">
                  <c:v>1.1285891225387935E-2</c:v>
                </c:pt>
                <c:pt idx="82">
                  <c:v>1.1268597998020725E-2</c:v>
                </c:pt>
                <c:pt idx="83">
                  <c:v>1.1237316717872736E-2</c:v>
                </c:pt>
                <c:pt idx="84">
                  <c:v>1.1196099663995908E-2</c:v>
                </c:pt>
                <c:pt idx="85">
                  <c:v>1.1148819980238476E-2</c:v>
                </c:pt>
                <c:pt idx="86">
                  <c:v>1.1099164744692832E-2</c:v>
                </c:pt>
                <c:pt idx="87">
                  <c:v>1.1050635204445892E-2</c:v>
                </c:pt>
                <c:pt idx="88">
                  <c:v>1.1006551954027534E-2</c:v>
                </c:pt>
                <c:pt idx="89">
                  <c:v>1.0970063315546058E-2</c:v>
                </c:pt>
                <c:pt idx="90">
                  <c:v>1.0944155578602724E-2</c:v>
                </c:pt>
                <c:pt idx="91">
                  <c:v>1.0931664077747757E-2</c:v>
                </c:pt>
                <c:pt idx="92">
                  <c:v>1.0935284330629793E-2</c:v>
                </c:pt>
                <c:pt idx="93">
                  <c:v>1.0957582640248778E-2</c:v>
                </c:pt>
                <c:pt idx="94">
                  <c:v>1.1001005689755223E-2</c:v>
                </c:pt>
                <c:pt idx="95">
                  <c:v>1.1067888737475566E-2</c:v>
                </c:pt>
                <c:pt idx="96">
                  <c:v>1.1160462061523636E-2</c:v>
                </c:pt>
                <c:pt idx="97">
                  <c:v>1.1280855314120819E-2</c:v>
                </c:pt>
                <c:pt idx="98">
                  <c:v>1.1431099430519323E-2</c:v>
                </c:pt>
                <c:pt idx="99">
                  <c:v>1.1613125699647571E-2</c:v>
                </c:pt>
                <c:pt idx="100">
                  <c:v>1.1828761545831595E-2</c:v>
                </c:pt>
                <c:pt idx="101">
                  <c:v>1.2079722495759634E-2</c:v>
                </c:pt>
                <c:pt idx="102">
                  <c:v>1.2367599715954752E-2</c:v>
                </c:pt>
                <c:pt idx="103">
                  <c:v>1.2693842409502103E-2</c:v>
                </c:pt>
                <c:pt idx="104">
                  <c:v>1.3059734266584092E-2</c:v>
                </c:pt>
                <c:pt idx="105">
                  <c:v>1.3466363087050449E-2</c:v>
                </c:pt>
                <c:pt idx="106">
                  <c:v>1.3914582658274072E-2</c:v>
                </c:pt>
                <c:pt idx="107">
                  <c:v>1.4404966012387523E-2</c:v>
                </c:pt>
                <c:pt idx="108">
                  <c:v>1.493774935268204E-2</c:v>
                </c:pt>
                <c:pt idx="109">
                  <c:v>1.5512766296211577E-2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A0-40E8-869C-FC1837EDE1D4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A0-40E8-869C-FC1837EDE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6720"/>
        <c:axId val="1"/>
      </c:scatterChart>
      <c:valAx>
        <c:axId val="86939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409327392794754"/>
              <c:y val="0.80792810959605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9145907473309607E-2"/>
              <c:y val="0.359756737724857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6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0925266903914591E-2"/>
          <c:y val="0.90244030471800774"/>
          <c:w val="0.8807836653870223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LiTE Residuals</a:t>
            </a:r>
          </a:p>
        </c:rich>
      </c:tx>
      <c:layout>
        <c:manualLayout>
          <c:xMode val="edge"/>
          <c:yMode val="edge"/>
          <c:x val="0.3583729498601406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1657754010695188"/>
          <c:w val="0.80907791880305957"/>
          <c:h val="0.57219251336898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20778</c:v>
                </c:pt>
              </c:numCache>
            </c:numRef>
          </c:xVal>
          <c:yVal>
            <c:numRef>
              <c:f>'Active 3'!$AD$21:$AD$930</c:f>
              <c:numCache>
                <c:formatCode>General</c:formatCode>
                <c:ptCount val="910"/>
                <c:pt idx="0">
                  <c:v>-2.9655615369762797E-3</c:v>
                </c:pt>
                <c:pt idx="1">
                  <c:v>-1.4122927924592162E-4</c:v>
                </c:pt>
                <c:pt idx="2">
                  <c:v>1.9265828530369076E-3</c:v>
                </c:pt>
                <c:pt idx="3">
                  <c:v>-7.0490537024819879E-3</c:v>
                </c:pt>
                <c:pt idx="4">
                  <c:v>7.5310002054948966E-5</c:v>
                </c:pt>
                <c:pt idx="5">
                  <c:v>-5.9079389279005044E-3</c:v>
                </c:pt>
                <c:pt idx="6">
                  <c:v>-3.8357169481765879E-4</c:v>
                </c:pt>
                <c:pt idx="7">
                  <c:v>-1.2592041920449137E-3</c:v>
                </c:pt>
                <c:pt idx="8">
                  <c:v>-2.381804808519225E-3</c:v>
                </c:pt>
                <c:pt idx="9">
                  <c:v>-1.9574278671470875E-3</c:v>
                </c:pt>
                <c:pt idx="10">
                  <c:v>-6.3138606178207244E-3</c:v>
                </c:pt>
                <c:pt idx="11">
                  <c:v>2.1052983376263282E-4</c:v>
                </c:pt>
                <c:pt idx="12">
                  <c:v>-6.6507946194402541E-4</c:v>
                </c:pt>
                <c:pt idx="13">
                  <c:v>-5.1414501595199637E-4</c:v>
                </c:pt>
                <c:pt idx="14">
                  <c:v>-6.9897205223836256E-3</c:v>
                </c:pt>
                <c:pt idx="15">
                  <c:v>-4.765295763777498E-3</c:v>
                </c:pt>
                <c:pt idx="16">
                  <c:v>-2.9034262926647672E-3</c:v>
                </c:pt>
                <c:pt idx="17">
                  <c:v>-1.6688991706966618E-3</c:v>
                </c:pt>
                <c:pt idx="18">
                  <c:v>-7.6430274970195082E-3</c:v>
                </c:pt>
                <c:pt idx="19">
                  <c:v>-4.0308858789694299E-3</c:v>
                </c:pt>
                <c:pt idx="20">
                  <c:v>-1.0048006016383246E-3</c:v>
                </c:pt>
                <c:pt idx="21">
                  <c:v>-2.886107668475398E-4</c:v>
                </c:pt>
                <c:pt idx="22">
                  <c:v>2.3815381145835196E-4</c:v>
                </c:pt>
                <c:pt idx="23">
                  <c:v>-2.3598525479252494E-4</c:v>
                </c:pt>
                <c:pt idx="24">
                  <c:v>-8.1008301432458543E-4</c:v>
                </c:pt>
                <c:pt idx="25">
                  <c:v>1.2010339968721783E-3</c:v>
                </c:pt>
                <c:pt idx="26">
                  <c:v>5.7435961005242262E-4</c:v>
                </c:pt>
                <c:pt idx="27">
                  <c:v>2.1238615412961016E-3</c:v>
                </c:pt>
                <c:pt idx="28">
                  <c:v>-3.5074164422722832E-4</c:v>
                </c:pt>
                <c:pt idx="29">
                  <c:v>-9.8365215590250077E-5</c:v>
                </c:pt>
                <c:pt idx="30">
                  <c:v>2.0163478410707009E-4</c:v>
                </c:pt>
                <c:pt idx="31">
                  <c:v>2.0270301138371155E-3</c:v>
                </c:pt>
                <c:pt idx="32">
                  <c:v>2.4793976296718524E-3</c:v>
                </c:pt>
                <c:pt idx="33">
                  <c:v>-2.1428499334568869E-3</c:v>
                </c:pt>
                <c:pt idx="34">
                  <c:v>2.0825424271403241E-3</c:v>
                </c:pt>
                <c:pt idx="35">
                  <c:v>1.0380130541348827E-3</c:v>
                </c:pt>
                <c:pt idx="36">
                  <c:v>1.2380130563584154E-3</c:v>
                </c:pt>
                <c:pt idx="37">
                  <c:v>-7.3659777802432842E-4</c:v>
                </c:pt>
                <c:pt idx="38">
                  <c:v>1.8411203957969728E-3</c:v>
                </c:pt>
                <c:pt idx="39">
                  <c:v>1.2221821191102759E-3</c:v>
                </c:pt>
                <c:pt idx="40">
                  <c:v>-2.5244797270015072E-4</c:v>
                </c:pt>
                <c:pt idx="41">
                  <c:v>-3.3064809580197379E-4</c:v>
                </c:pt>
                <c:pt idx="42">
                  <c:v>1.7947086565837491E-3</c:v>
                </c:pt>
                <c:pt idx="43">
                  <c:v>2.8496803426294923E-3</c:v>
                </c:pt>
                <c:pt idx="44">
                  <c:v>-2.2496616071507672E-4</c:v>
                </c:pt>
                <c:pt idx="45">
                  <c:v>8.4120025116526465E-4</c:v>
                </c:pt>
                <c:pt idx="46">
                  <c:v>1.0785062893311887E-3</c:v>
                </c:pt>
                <c:pt idx="47">
                  <c:v>3.5512109724289685E-3</c:v>
                </c:pt>
                <c:pt idx="48">
                  <c:v>2.2512089639986198E-4</c:v>
                </c:pt>
                <c:pt idx="49">
                  <c:v>1.1977444705455059E-3</c:v>
                </c:pt>
                <c:pt idx="50">
                  <c:v>2.4179932599315709E-3</c:v>
                </c:pt>
                <c:pt idx="51">
                  <c:v>8.5044082583629783E-4</c:v>
                </c:pt>
                <c:pt idx="52">
                  <c:v>1.0504408280598305E-3</c:v>
                </c:pt>
                <c:pt idx="53">
                  <c:v>1.8504408224020458E-3</c:v>
                </c:pt>
                <c:pt idx="54">
                  <c:v>6.9369458971634467E-4</c:v>
                </c:pt>
                <c:pt idx="55">
                  <c:v>1.1936945916371975E-3</c:v>
                </c:pt>
                <c:pt idx="56">
                  <c:v>2.2652386811346874E-3</c:v>
                </c:pt>
                <c:pt idx="57">
                  <c:v>8.9000632739924231E-4</c:v>
                </c:pt>
                <c:pt idx="58">
                  <c:v>2.0216719467725541E-3</c:v>
                </c:pt>
                <c:pt idx="59">
                  <c:v>1.2463974981877105E-3</c:v>
                </c:pt>
                <c:pt idx="60">
                  <c:v>2.3991994795030435E-3</c:v>
                </c:pt>
                <c:pt idx="61">
                  <c:v>7.4291994797638138E-3</c:v>
                </c:pt>
                <c:pt idx="62">
                  <c:v>3.5763084017873823E-3</c:v>
                </c:pt>
                <c:pt idx="63">
                  <c:v>3.7763084040109149E-3</c:v>
                </c:pt>
                <c:pt idx="64">
                  <c:v>2.8005017077630517E-3</c:v>
                </c:pt>
                <c:pt idx="65">
                  <c:v>3.1005017074603718E-3</c:v>
                </c:pt>
                <c:pt idx="66">
                  <c:v>3.1005017074603718E-3</c:v>
                </c:pt>
                <c:pt idx="67">
                  <c:v>2.7403282579673157E-3</c:v>
                </c:pt>
                <c:pt idx="68">
                  <c:v>4.863421859230571E-3</c:v>
                </c:pt>
                <c:pt idx="69">
                  <c:v>4.9634218639803161E-3</c:v>
                </c:pt>
                <c:pt idx="70">
                  <c:v>5.0634218614541036E-3</c:v>
                </c:pt>
                <c:pt idx="71">
                  <c:v>5.7858016988097151E-3</c:v>
                </c:pt>
                <c:pt idx="72">
                  <c:v>6.6858016979016756E-3</c:v>
                </c:pt>
                <c:pt idx="73">
                  <c:v>6.8858017001252082E-3</c:v>
                </c:pt>
                <c:pt idx="74">
                  <c:v>5.5815203905462771E-3</c:v>
                </c:pt>
                <c:pt idx="75">
                  <c:v>5.6915205951322354E-3</c:v>
                </c:pt>
                <c:pt idx="76">
                  <c:v>5.8315203951446824E-3</c:v>
                </c:pt>
                <c:pt idx="77">
                  <c:v>5.5881084849566933E-3</c:v>
                </c:pt>
                <c:pt idx="78">
                  <c:v>7.4881084878903595E-3</c:v>
                </c:pt>
                <c:pt idx="79">
                  <c:v>8.5881084819298958E-3</c:v>
                </c:pt>
                <c:pt idx="80">
                  <c:v>4.6131423998529578E-3</c:v>
                </c:pt>
                <c:pt idx="81">
                  <c:v>5.8131423986422385E-3</c:v>
                </c:pt>
                <c:pt idx="82">
                  <c:v>6.0131424008657711E-3</c:v>
                </c:pt>
                <c:pt idx="83">
                  <c:v>6.349492118763002E-3</c:v>
                </c:pt>
                <c:pt idx="84">
                  <c:v>6.239146695191251E-3</c:v>
                </c:pt>
                <c:pt idx="85">
                  <c:v>6.239146695191251E-3</c:v>
                </c:pt>
                <c:pt idx="86">
                  <c:v>6.239146695191251E-3</c:v>
                </c:pt>
                <c:pt idx="87">
                  <c:v>6.239146695191251E-3</c:v>
                </c:pt>
                <c:pt idx="88">
                  <c:v>6.9391466993356365E-3</c:v>
                </c:pt>
                <c:pt idx="89">
                  <c:v>6.9391466993356365E-3</c:v>
                </c:pt>
                <c:pt idx="90">
                  <c:v>6.1266355469819598E-3</c:v>
                </c:pt>
                <c:pt idx="91">
                  <c:v>6.1266355469819598E-3</c:v>
                </c:pt>
                <c:pt idx="92">
                  <c:v>7.1266355435477078E-3</c:v>
                </c:pt>
                <c:pt idx="93">
                  <c:v>7.1266355435477078E-3</c:v>
                </c:pt>
                <c:pt idx="94">
                  <c:v>8.1266355401134558E-3</c:v>
                </c:pt>
                <c:pt idx="95">
                  <c:v>8.1266355401134558E-3</c:v>
                </c:pt>
                <c:pt idx="96">
                  <c:v>6.7235168716452045E-3</c:v>
                </c:pt>
                <c:pt idx="97">
                  <c:v>6.7235168716452045E-3</c:v>
                </c:pt>
                <c:pt idx="98">
                  <c:v>7.1235168760922698E-3</c:v>
                </c:pt>
                <c:pt idx="99">
                  <c:v>7.1235168760922698E-3</c:v>
                </c:pt>
                <c:pt idx="100">
                  <c:v>7.5235168732633775E-3</c:v>
                </c:pt>
                <c:pt idx="101">
                  <c:v>7.5235168732633775E-3</c:v>
                </c:pt>
                <c:pt idx="102">
                  <c:v>7.702525048969051E-3</c:v>
                </c:pt>
                <c:pt idx="103">
                  <c:v>8.2025250508899038E-3</c:v>
                </c:pt>
                <c:pt idx="104">
                  <c:v>8.7025250528107567E-3</c:v>
                </c:pt>
                <c:pt idx="105">
                  <c:v>8.5283535838405547E-3</c:v>
                </c:pt>
                <c:pt idx="106">
                  <c:v>9.0283535857614075E-3</c:v>
                </c:pt>
                <c:pt idx="107">
                  <c:v>9.928353584853368E-3</c:v>
                </c:pt>
                <c:pt idx="108">
                  <c:v>1.2037640030671828E-2</c:v>
                </c:pt>
                <c:pt idx="109">
                  <c:v>1.209276184953198E-2</c:v>
                </c:pt>
                <c:pt idx="110">
                  <c:v>1.6425479545638475E-2</c:v>
                </c:pt>
                <c:pt idx="111">
                  <c:v>1.6412958750555068E-2</c:v>
                </c:pt>
                <c:pt idx="112">
                  <c:v>1.2619733902314847E-2</c:v>
                </c:pt>
                <c:pt idx="113">
                  <c:v>-6.2491286142903522E-2</c:v>
                </c:pt>
                <c:pt idx="114">
                  <c:v>1.9013560455039383E-2</c:v>
                </c:pt>
                <c:pt idx="115">
                  <c:v>1.8805413672875602E-2</c:v>
                </c:pt>
                <c:pt idx="116">
                  <c:v>1.8590228017296966E-2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F-462A-AC0A-9EB1472E30F5}"/>
            </c:ext>
          </c:extLst>
        </c:ser>
        <c:ser>
          <c:idx val="1"/>
          <c:order val="1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3'!$AX$2:$AX$225</c:f>
              <c:numCache>
                <c:formatCode>General</c:formatCode>
                <c:ptCount val="224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3'!$AZ$2:$AZ$225</c:f>
              <c:numCache>
                <c:formatCode>General</c:formatCode>
                <c:ptCount val="224"/>
                <c:pt idx="0">
                  <c:v>-4.034321514831212E-3</c:v>
                </c:pt>
                <c:pt idx="1">
                  <c:v>-3.9966892481156542E-3</c:v>
                </c:pt>
                <c:pt idx="2">
                  <c:v>-3.9559428555525338E-3</c:v>
                </c:pt>
                <c:pt idx="3">
                  <c:v>-3.9120823371418499E-3</c:v>
                </c:pt>
                <c:pt idx="4">
                  <c:v>-3.8651076928836016E-3</c:v>
                </c:pt>
                <c:pt idx="5">
                  <c:v>-3.8150189227777907E-3</c:v>
                </c:pt>
                <c:pt idx="6">
                  <c:v>-3.7618160268244158E-3</c:v>
                </c:pt>
                <c:pt idx="7">
                  <c:v>-3.7054990050234778E-3</c:v>
                </c:pt>
                <c:pt idx="8">
                  <c:v>-3.6460678573749759E-3</c:v>
                </c:pt>
                <c:pt idx="9">
                  <c:v>-3.5835225838789109E-3</c:v>
                </c:pt>
                <c:pt idx="10">
                  <c:v>-3.517863184535282E-3</c:v>
                </c:pt>
                <c:pt idx="11">
                  <c:v>-3.4490896593440895E-3</c:v>
                </c:pt>
                <c:pt idx="12">
                  <c:v>-3.377202008305334E-3</c:v>
                </c:pt>
                <c:pt idx="13">
                  <c:v>-3.3022002314190145E-3</c:v>
                </c:pt>
                <c:pt idx="14">
                  <c:v>-3.224084328685132E-3</c:v>
                </c:pt>
                <c:pt idx="15">
                  <c:v>-3.1428543001036854E-3</c:v>
                </c:pt>
                <c:pt idx="16">
                  <c:v>-3.0585101456746754E-3</c:v>
                </c:pt>
                <c:pt idx="17">
                  <c:v>-2.9710518653981027E-3</c:v>
                </c:pt>
                <c:pt idx="18">
                  <c:v>-2.8804794592739657E-3</c:v>
                </c:pt>
                <c:pt idx="19">
                  <c:v>-2.7867929273022655E-3</c:v>
                </c:pt>
                <c:pt idx="20">
                  <c:v>-2.6899922694830014E-3</c:v>
                </c:pt>
                <c:pt idx="21">
                  <c:v>-2.5900774858161738E-3</c:v>
                </c:pt>
                <c:pt idx="22">
                  <c:v>-2.4870485763017836E-3</c:v>
                </c:pt>
                <c:pt idx="23">
                  <c:v>-2.380905540939829E-3</c:v>
                </c:pt>
                <c:pt idx="24">
                  <c:v>-2.2716483797303112E-3</c:v>
                </c:pt>
                <c:pt idx="25">
                  <c:v>-2.1592770926732296E-3</c:v>
                </c:pt>
                <c:pt idx="26">
                  <c:v>-2.0437916797685853E-3</c:v>
                </c:pt>
                <c:pt idx="27">
                  <c:v>-1.9251921410163766E-3</c:v>
                </c:pt>
                <c:pt idx="28">
                  <c:v>-1.8034784764166048E-3</c:v>
                </c:pt>
                <c:pt idx="29">
                  <c:v>-1.6786506859692695E-3</c:v>
                </c:pt>
                <c:pt idx="30">
                  <c:v>-1.5507087696743705E-3</c:v>
                </c:pt>
                <c:pt idx="31">
                  <c:v>-1.419652727531908E-3</c:v>
                </c:pt>
                <c:pt idx="32">
                  <c:v>-1.2854825595418823E-3</c:v>
                </c:pt>
                <c:pt idx="33">
                  <c:v>-1.1481982657042932E-3</c:v>
                </c:pt>
                <c:pt idx="34">
                  <c:v>-1.0077998460191399E-3</c:v>
                </c:pt>
                <c:pt idx="35">
                  <c:v>-8.6428730048642355E-4</c:v>
                </c:pt>
                <c:pt idx="36">
                  <c:v>-7.1766062910614365E-4</c:v>
                </c:pt>
                <c:pt idx="37">
                  <c:v>-5.6791983187830047E-4</c:v>
                </c:pt>
                <c:pt idx="38">
                  <c:v>-4.1506490880289354E-4</c:v>
                </c:pt>
                <c:pt idx="39">
                  <c:v>-2.5909585987992311E-4</c:v>
                </c:pt>
                <c:pt idx="40">
                  <c:v>-1.0001268510938894E-4</c:v>
                </c:pt>
                <c:pt idx="41">
                  <c:v>6.2184615508708088E-5</c:v>
                </c:pt>
                <c:pt idx="42">
                  <c:v>2.2749604197436928E-4</c:v>
                </c:pt>
                <c:pt idx="43">
                  <c:v>3.9592159428759378E-4</c:v>
                </c:pt>
                <c:pt idx="44">
                  <c:v>5.6746127244838157E-4</c:v>
                </c:pt>
                <c:pt idx="45">
                  <c:v>7.4211507645673309E-4</c:v>
                </c:pt>
                <c:pt idx="46">
                  <c:v>9.198830063126477E-4</c:v>
                </c:pt>
                <c:pt idx="47">
                  <c:v>1.1007650620161263E-3</c:v>
                </c:pt>
                <c:pt idx="48">
                  <c:v>1.2847612435671688E-3</c:v>
                </c:pt>
                <c:pt idx="49">
                  <c:v>1.4718715509657739E-3</c:v>
                </c:pt>
                <c:pt idx="50">
                  <c:v>1.662095984211943E-3</c:v>
                </c:pt>
                <c:pt idx="51">
                  <c:v>1.8554345433056752E-3</c:v>
                </c:pt>
                <c:pt idx="52">
                  <c:v>2.0518872282469713E-3</c:v>
                </c:pt>
                <c:pt idx="53">
                  <c:v>2.2514540390358309E-3</c:v>
                </c:pt>
                <c:pt idx="54">
                  <c:v>2.4541349756722537E-3</c:v>
                </c:pt>
                <c:pt idx="55">
                  <c:v>2.6599300381562403E-3</c:v>
                </c:pt>
                <c:pt idx="56">
                  <c:v>2.8688392264877901E-3</c:v>
                </c:pt>
                <c:pt idx="57">
                  <c:v>3.0808625406669038E-3</c:v>
                </c:pt>
                <c:pt idx="58">
                  <c:v>3.295999980693581E-3</c:v>
                </c:pt>
                <c:pt idx="59">
                  <c:v>3.5142515465678213E-3</c:v>
                </c:pt>
                <c:pt idx="60">
                  <c:v>3.7356172382896255E-3</c:v>
                </c:pt>
                <c:pt idx="61">
                  <c:v>3.960097055858992E-3</c:v>
                </c:pt>
                <c:pt idx="62">
                  <c:v>4.1876909992759241E-3</c:v>
                </c:pt>
                <c:pt idx="63">
                  <c:v>4.4183990685404181E-3</c:v>
                </c:pt>
                <c:pt idx="64">
                  <c:v>4.6522212636524764E-3</c:v>
                </c:pt>
                <c:pt idx="65">
                  <c:v>4.8891575846120982E-3</c:v>
                </c:pt>
                <c:pt idx="66">
                  <c:v>5.1292080314192827E-3</c:v>
                </c:pt>
                <c:pt idx="67">
                  <c:v>5.3723726040740324E-3</c:v>
                </c:pt>
                <c:pt idx="68">
                  <c:v>5.618651302576343E-3</c:v>
                </c:pt>
                <c:pt idx="69">
                  <c:v>5.8680441269262189E-3</c:v>
                </c:pt>
                <c:pt idx="70">
                  <c:v>6.1205510771236583E-3</c:v>
                </c:pt>
                <c:pt idx="71">
                  <c:v>6.3761721531686612E-3</c:v>
                </c:pt>
                <c:pt idx="72">
                  <c:v>6.6349073550612259E-3</c:v>
                </c:pt>
                <c:pt idx="73">
                  <c:v>6.8967566828013558E-3</c:v>
                </c:pt>
                <c:pt idx="74">
                  <c:v>7.1617201363890493E-3</c:v>
                </c:pt>
                <c:pt idx="75">
                  <c:v>7.4297977158243062E-3</c:v>
                </c:pt>
                <c:pt idx="76">
                  <c:v>7.7009894211071267E-3</c:v>
                </c:pt>
                <c:pt idx="77">
                  <c:v>7.975295252237509E-3</c:v>
                </c:pt>
                <c:pt idx="78">
                  <c:v>8.2527152092154565E-3</c:v>
                </c:pt>
                <c:pt idx="79">
                  <c:v>8.5332492920409675E-3</c:v>
                </c:pt>
                <c:pt idx="80">
                  <c:v>8.816897500714042E-3</c:v>
                </c:pt>
                <c:pt idx="81">
                  <c:v>9.1036598352346801E-3</c:v>
                </c:pt>
                <c:pt idx="82">
                  <c:v>9.3935362956028799E-3</c:v>
                </c:pt>
                <c:pt idx="83">
                  <c:v>9.686526881818645E-3</c:v>
                </c:pt>
                <c:pt idx="84">
                  <c:v>9.9826315938819719E-3</c:v>
                </c:pt>
                <c:pt idx="85">
                  <c:v>1.0281850431792864E-2</c:v>
                </c:pt>
                <c:pt idx="86">
                  <c:v>1.0584183395551321E-2</c:v>
                </c:pt>
                <c:pt idx="87">
                  <c:v>1.0889630485157339E-2</c:v>
                </c:pt>
                <c:pt idx="88">
                  <c:v>1.1198191700610921E-2</c:v>
                </c:pt>
                <c:pt idx="89">
                  <c:v>1.1509867041912066E-2</c:v>
                </c:pt>
                <c:pt idx="90">
                  <c:v>1.1824656509060776E-2</c:v>
                </c:pt>
                <c:pt idx="91">
                  <c:v>1.2142560102057047E-2</c:v>
                </c:pt>
                <c:pt idx="92">
                  <c:v>1.2463577820900884E-2</c:v>
                </c:pt>
                <c:pt idx="93">
                  <c:v>1.2787709665592284E-2</c:v>
                </c:pt>
                <c:pt idx="94">
                  <c:v>1.3114955636131248E-2</c:v>
                </c:pt>
                <c:pt idx="95">
                  <c:v>1.3445315732517773E-2</c:v>
                </c:pt>
                <c:pt idx="96">
                  <c:v>1.3778789954751864E-2</c:v>
                </c:pt>
                <c:pt idx="97">
                  <c:v>1.4115378302833517E-2</c:v>
                </c:pt>
                <c:pt idx="98">
                  <c:v>1.4455080776762734E-2</c:v>
                </c:pt>
                <c:pt idx="99">
                  <c:v>1.4797897376539514E-2</c:v>
                </c:pt>
                <c:pt idx="100">
                  <c:v>1.5143828102163861E-2</c:v>
                </c:pt>
                <c:pt idx="101">
                  <c:v>1.5492872953635767E-2</c:v>
                </c:pt>
                <c:pt idx="102">
                  <c:v>1.5845031930955239E-2</c:v>
                </c:pt>
                <c:pt idx="103">
                  <c:v>1.6200305034122273E-2</c:v>
                </c:pt>
                <c:pt idx="104">
                  <c:v>1.6558692263136873E-2</c:v>
                </c:pt>
                <c:pt idx="105">
                  <c:v>1.6920193617999034E-2</c:v>
                </c:pt>
                <c:pt idx="106">
                  <c:v>1.7284809098708758E-2</c:v>
                </c:pt>
                <c:pt idx="107">
                  <c:v>1.7652538705266046E-2</c:v>
                </c:pt>
                <c:pt idx="108">
                  <c:v>1.8023382437670901E-2</c:v>
                </c:pt>
                <c:pt idx="109">
                  <c:v>1.8397340295923315E-2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F-462A-AC0A-9EB1472E3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25056"/>
        <c:axId val="1"/>
      </c:scatterChart>
      <c:valAx>
        <c:axId val="721625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224177376889"/>
              <c:y val="0.86096256684491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24598930481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25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766987459900833E-2"/>
          <c:y val="0.88770053475935828"/>
          <c:w val="0.77464903741492408"/>
          <c:h val="5.34759358288769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Quad. Residuals</a:t>
            </a:r>
          </a:p>
        </c:rich>
      </c:tx>
      <c:layout>
        <c:manualLayout>
          <c:xMode val="edge"/>
          <c:yMode val="edge"/>
          <c:x val="0.35736677115987459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7021943573669"/>
          <c:y val="0.21715846121824367"/>
          <c:w val="0.81034482758620685"/>
          <c:h val="0.571046323944270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20778</c:v>
                </c:pt>
              </c:numCache>
            </c:numRef>
          </c:xVal>
          <c:yVal>
            <c:numRef>
              <c:f>'Active 3'!$AF$21:$AF$1300</c:f>
              <c:numCache>
                <c:formatCode>General</c:formatCode>
                <c:ptCount val="1280"/>
                <c:pt idx="16">
                  <c:v>3.4994511487726468E-3</c:v>
                </c:pt>
                <c:pt idx="17">
                  <c:v>3.182615432321611E-3</c:v>
                </c:pt>
                <c:pt idx="20">
                  <c:v>8.6812395925132155E-4</c:v>
                </c:pt>
                <c:pt idx="21">
                  <c:v>-1.7965014400300814E-3</c:v>
                </c:pt>
                <c:pt idx="22">
                  <c:v>-1.6042609262386003E-3</c:v>
                </c:pt>
                <c:pt idx="23">
                  <c:v>-2.0794479383100866E-3</c:v>
                </c:pt>
                <c:pt idx="24">
                  <c:v>-4.7567865180214728E-3</c:v>
                </c:pt>
                <c:pt idx="25">
                  <c:v>-2.8553456062833365E-3</c:v>
                </c:pt>
                <c:pt idx="26">
                  <c:v>-3.4872399253813666E-3</c:v>
                </c:pt>
                <c:pt idx="27">
                  <c:v>-1.9924440276402416E-3</c:v>
                </c:pt>
                <c:pt idx="28">
                  <c:v>-4.4676825594386731E-3</c:v>
                </c:pt>
                <c:pt idx="29">
                  <c:v>-4.2191141620665637E-3</c:v>
                </c:pt>
                <c:pt idx="30">
                  <c:v>-3.9191141623692435E-3</c:v>
                </c:pt>
                <c:pt idx="31">
                  <c:v>-2.0943528298984523E-3</c:v>
                </c:pt>
                <c:pt idx="32">
                  <c:v>-1.6457852477608458E-3</c:v>
                </c:pt>
                <c:pt idx="33">
                  <c:v>-6.2724572871678099E-3</c:v>
                </c:pt>
                <c:pt idx="34">
                  <c:v>-2.0476962223285118E-3</c:v>
                </c:pt>
                <c:pt idx="35">
                  <c:v>-3.1010434454301432E-3</c:v>
                </c:pt>
                <c:pt idx="36">
                  <c:v>-2.9010434432066106E-3</c:v>
                </c:pt>
                <c:pt idx="37">
                  <c:v>-4.8762826737625041E-3</c:v>
                </c:pt>
                <c:pt idx="38">
                  <c:v>-2.3029578540229192E-3</c:v>
                </c:pt>
                <c:pt idx="39">
                  <c:v>-2.9726523545161635E-3</c:v>
                </c:pt>
                <c:pt idx="40">
                  <c:v>-4.4478933348469935E-3</c:v>
                </c:pt>
                <c:pt idx="41">
                  <c:v>-4.5623880338985009E-3</c:v>
                </c:pt>
                <c:pt idx="42">
                  <c:v>-2.4376301978460101E-3</c:v>
                </c:pt>
                <c:pt idx="43">
                  <c:v>-1.3910226484683788E-3</c:v>
                </c:pt>
                <c:pt idx="44">
                  <c:v>-4.466265111245332E-3</c:v>
                </c:pt>
                <c:pt idx="45">
                  <c:v>-3.4707468851237103E-3</c:v>
                </c:pt>
                <c:pt idx="46">
                  <c:v>-3.9567147819336151E-3</c:v>
                </c:pt>
                <c:pt idx="47">
                  <c:v>-1.4859808797039473E-3</c:v>
                </c:pt>
                <c:pt idx="48">
                  <c:v>-4.8129732301545516E-3</c:v>
                </c:pt>
                <c:pt idx="49">
                  <c:v>-3.8422457638479608E-3</c:v>
                </c:pt>
                <c:pt idx="50">
                  <c:v>-2.6255184057752457E-3</c:v>
                </c:pt>
                <c:pt idx="51">
                  <c:v>-4.2135196650275736E-3</c:v>
                </c:pt>
                <c:pt idx="52">
                  <c:v>-4.0135196628040409E-3</c:v>
                </c:pt>
                <c:pt idx="53">
                  <c:v>-3.213519668461826E-3</c:v>
                </c:pt>
                <c:pt idx="54">
                  <c:v>-4.372222667590007E-3</c:v>
                </c:pt>
                <c:pt idx="55">
                  <c:v>-3.8722226656691542E-3</c:v>
                </c:pt>
                <c:pt idx="56">
                  <c:v>-2.8015807430331508E-3</c:v>
                </c:pt>
                <c:pt idx="57">
                  <c:v>-4.1768714351240353E-3</c:v>
                </c:pt>
                <c:pt idx="58">
                  <c:v>-3.0518663039503691E-3</c:v>
                </c:pt>
                <c:pt idx="59">
                  <c:v>-3.8271603443318994E-3</c:v>
                </c:pt>
                <c:pt idx="60">
                  <c:v>-2.349842709855525E-3</c:v>
                </c:pt>
                <c:pt idx="61">
                  <c:v>2.6801572904052453E-3</c:v>
                </c:pt>
                <c:pt idx="62">
                  <c:v>-8.7111633795968835E-4</c:v>
                </c:pt>
                <c:pt idx="63">
                  <c:v>-6.711163357361557E-4</c:v>
                </c:pt>
                <c:pt idx="64">
                  <c:v>-1.6464603600610714E-3</c:v>
                </c:pt>
                <c:pt idx="65">
                  <c:v>-1.3464603603637513E-3</c:v>
                </c:pt>
                <c:pt idx="66">
                  <c:v>-1.3464603603637513E-3</c:v>
                </c:pt>
                <c:pt idx="67">
                  <c:v>-1.4968987464594949E-3</c:v>
                </c:pt>
                <c:pt idx="68">
                  <c:v>1.8349724337469713E-3</c:v>
                </c:pt>
                <c:pt idx="69">
                  <c:v>1.9349724384967164E-3</c:v>
                </c:pt>
                <c:pt idx="70">
                  <c:v>2.034972435970504E-3</c:v>
                </c:pt>
                <c:pt idx="71">
                  <c:v>2.7697143908776171E-3</c:v>
                </c:pt>
                <c:pt idx="72">
                  <c:v>3.6697143899695776E-3</c:v>
                </c:pt>
                <c:pt idx="73">
                  <c:v>3.8697143921931102E-3</c:v>
                </c:pt>
                <c:pt idx="74">
                  <c:v>2.4655171632813663E-3</c:v>
                </c:pt>
                <c:pt idx="75">
                  <c:v>2.5755173678673245E-3</c:v>
                </c:pt>
                <c:pt idx="76">
                  <c:v>2.7155171678797715E-3</c:v>
                </c:pt>
                <c:pt idx="77">
                  <c:v>2.4359045719112831E-3</c:v>
                </c:pt>
                <c:pt idx="78">
                  <c:v>4.3359045748449492E-3</c:v>
                </c:pt>
                <c:pt idx="79">
                  <c:v>5.4359045688844847E-3</c:v>
                </c:pt>
                <c:pt idx="80">
                  <c:v>1.4604542975051055E-3</c:v>
                </c:pt>
                <c:pt idx="81">
                  <c:v>2.6604542962943862E-3</c:v>
                </c:pt>
                <c:pt idx="82">
                  <c:v>2.8604542985179188E-3</c:v>
                </c:pt>
                <c:pt idx="83">
                  <c:v>3.105449324951489E-3</c:v>
                </c:pt>
                <c:pt idx="84">
                  <c:v>2.9226689045356996E-3</c:v>
                </c:pt>
                <c:pt idx="85">
                  <c:v>2.9226689045356996E-3</c:v>
                </c:pt>
                <c:pt idx="86">
                  <c:v>2.9226689045356996E-3</c:v>
                </c:pt>
                <c:pt idx="87">
                  <c:v>2.9226689045356996E-3</c:v>
                </c:pt>
                <c:pt idx="88">
                  <c:v>3.6226689086800851E-3</c:v>
                </c:pt>
                <c:pt idx="89">
                  <c:v>3.6226689086800851E-3</c:v>
                </c:pt>
                <c:pt idx="90">
                  <c:v>2.7597372801117393E-3</c:v>
                </c:pt>
                <c:pt idx="91">
                  <c:v>2.7597372801117393E-3</c:v>
                </c:pt>
                <c:pt idx="92">
                  <c:v>3.7597372766774873E-3</c:v>
                </c:pt>
                <c:pt idx="93">
                  <c:v>3.7597372766774873E-3</c:v>
                </c:pt>
                <c:pt idx="94">
                  <c:v>4.7597372732432353E-3</c:v>
                </c:pt>
                <c:pt idx="95">
                  <c:v>4.7597372732432353E-3</c:v>
                </c:pt>
                <c:pt idx="96">
                  <c:v>3.2801194473416027E-3</c:v>
                </c:pt>
                <c:pt idx="97">
                  <c:v>3.2801194473416027E-3</c:v>
                </c:pt>
                <c:pt idx="98">
                  <c:v>3.680119451788668E-3</c:v>
                </c:pt>
                <c:pt idx="99">
                  <c:v>3.680119451788668E-3</c:v>
                </c:pt>
                <c:pt idx="100">
                  <c:v>4.0801194489597757E-3</c:v>
                </c:pt>
                <c:pt idx="101">
                  <c:v>4.0801194489597757E-3</c:v>
                </c:pt>
                <c:pt idx="102">
                  <c:v>1.7993105481242874E-3</c:v>
                </c:pt>
                <c:pt idx="103">
                  <c:v>2.2993105500451402E-3</c:v>
                </c:pt>
                <c:pt idx="104">
                  <c:v>2.799310551965993E-3</c:v>
                </c:pt>
                <c:pt idx="105">
                  <c:v>2.6238038745735742E-3</c:v>
                </c:pt>
                <c:pt idx="106">
                  <c:v>3.123803876494427E-3</c:v>
                </c:pt>
                <c:pt idx="107">
                  <c:v>4.0238038755863875E-3</c:v>
                </c:pt>
                <c:pt idx="108">
                  <c:v>-1.9937448264656429E-3</c:v>
                </c:pt>
                <c:pt idx="109">
                  <c:v>-2.2325798385577252E-3</c:v>
                </c:pt>
                <c:pt idx="110">
                  <c:v>-2.0725758186701804E-3</c:v>
                </c:pt>
                <c:pt idx="111">
                  <c:v>-2.0862452052270442E-3</c:v>
                </c:pt>
                <c:pt idx="112">
                  <c:v>-8.9319134498834982E-3</c:v>
                </c:pt>
                <c:pt idx="113">
                  <c:v>-8.4123147846321633E-2</c:v>
                </c:pt>
                <c:pt idx="114">
                  <c:v>-2.6204574358025083E-3</c:v>
                </c:pt>
                <c:pt idx="115">
                  <c:v>-2.8376582079515378E-3</c:v>
                </c:pt>
                <c:pt idx="116">
                  <c:v>-3.0596409120708969E-3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1D-4BE8-949C-36E11181C893}"/>
            </c:ext>
          </c:extLst>
        </c:ser>
        <c:ser>
          <c:idx val="1"/>
          <c:order val="1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3'!$BA$2:$BA$127</c:f>
              <c:numCache>
                <c:formatCode>General</c:formatCode>
                <c:ptCount val="126"/>
                <c:pt idx="0">
                  <c:v>-1.8273706041495431E-3</c:v>
                </c:pt>
                <c:pt idx="1">
                  <c:v>-1.4621209010301929E-3</c:v>
                </c:pt>
                <c:pt idx="2">
                  <c:v>-1.0702565443910103E-3</c:v>
                </c:pt>
                <c:pt idx="3">
                  <c:v>-6.5669772472495434E-4</c:v>
                </c:pt>
                <c:pt idx="4">
                  <c:v>-2.2728660900124073E-4</c:v>
                </c:pt>
                <c:pt idx="5">
                  <c:v>2.1126030052382006E-4</c:v>
                </c:pt>
                <c:pt idx="6">
                  <c:v>6.5146795801615271E-4</c:v>
                </c:pt>
                <c:pt idx="7">
                  <c:v>1.0852945702742073E-3</c:v>
                </c:pt>
                <c:pt idx="8">
                  <c:v>1.5043979362354854E-3</c:v>
                </c:pt>
                <c:pt idx="9">
                  <c:v>1.9004626244861066E-3</c:v>
                </c:pt>
                <c:pt idx="10">
                  <c:v>2.2655615328318942E-3</c:v>
                </c:pt>
                <c:pt idx="11">
                  <c:v>2.5925155906439345E-3</c:v>
                </c:pt>
                <c:pt idx="12">
                  <c:v>2.8752119147553183E-3</c:v>
                </c:pt>
                <c:pt idx="13">
                  <c:v>3.1088453978142931E-3</c:v>
                </c:pt>
                <c:pt idx="14">
                  <c:v>3.2900607033175032E-3</c:v>
                </c:pt>
                <c:pt idx="15">
                  <c:v>3.416987743735543E-3</c:v>
                </c:pt>
                <c:pt idx="16">
                  <c:v>3.4891795689035413E-3</c:v>
                </c:pt>
                <c:pt idx="17">
                  <c:v>3.5074734239276392E-3</c:v>
                </c:pt>
                <c:pt idx="18">
                  <c:v>3.473801616678698E-3</c:v>
                </c:pt>
                <c:pt idx="19">
                  <c:v>3.390978911079191E-3</c:v>
                </c:pt>
                <c:pt idx="20">
                  <c:v>3.262489038850683E-3</c:v>
                </c:pt>
                <c:pt idx="21">
                  <c:v>3.0922867092731802E-3</c:v>
                </c:pt>
                <c:pt idx="22">
                  <c:v>2.8846250298809922E-3</c:v>
                </c:pt>
                <c:pt idx="23">
                  <c:v>2.6439127158176998E-3</c:v>
                </c:pt>
                <c:pt idx="24">
                  <c:v>2.3746013784438124E-3</c:v>
                </c:pt>
                <c:pt idx="25">
                  <c:v>2.0811005714019763E-3</c:v>
                </c:pt>
                <c:pt idx="26">
                  <c:v>1.7677168918053101E-3</c:v>
                </c:pt>
                <c:pt idx="27">
                  <c:v>1.438612949493719E-3</c:v>
                </c:pt>
                <c:pt idx="28">
                  <c:v>1.0977821072837191E-3</c:v>
                </c:pt>
                <c:pt idx="29">
                  <c:v>7.4903530309091977E-4</c:v>
                </c:pt>
                <c:pt idx="30">
                  <c:v>3.9599680954675067E-4</c:v>
                </c:pt>
                <c:pt idx="31">
                  <c:v>4.2106353779558349E-5</c:v>
                </c:pt>
                <c:pt idx="32">
                  <c:v>-3.0937445462903376E-4</c:v>
                </c:pt>
                <c:pt idx="33">
                  <c:v>-6.5535298584769243E-4</c:v>
                </c:pt>
                <c:pt idx="34">
                  <c:v>-9.9289496779844189E-4</c:v>
                </c:pt>
                <c:pt idx="35">
                  <c:v>-1.3192133118062888E-3</c:v>
                </c:pt>
                <c:pt idx="36">
                  <c:v>-1.6316570953481459E-3</c:v>
                </c:pt>
                <c:pt idx="37">
                  <c:v>-1.9277012507679804E-3</c:v>
                </c:pt>
                <c:pt idx="38">
                  <c:v>-2.2049374001975592E-3</c:v>
                </c:pt>
                <c:pt idx="39">
                  <c:v>-2.4610662111607803E-3</c:v>
                </c:pt>
                <c:pt idx="40">
                  <c:v>-2.6938916167115333E-3</c:v>
                </c:pt>
                <c:pt idx="41">
                  <c:v>-2.9013172424005671E-3</c:v>
                </c:pt>
                <c:pt idx="42">
                  <c:v>-3.0813454055021038E-3</c:v>
                </c:pt>
                <c:pt idx="43">
                  <c:v>-3.2320790966931649E-3</c:v>
                </c:pt>
                <c:pt idx="44">
                  <c:v>-3.3517274183210636E-3</c:v>
                </c:pt>
                <c:pt idx="45">
                  <c:v>-3.4386150336984324E-3</c:v>
                </c:pt>
                <c:pt idx="46">
                  <c:v>-3.4911962741686281E-3</c:v>
                </c:pt>
                <c:pt idx="47">
                  <c:v>-3.5080746477672989E-3</c:v>
                </c:pt>
                <c:pt idx="48">
                  <c:v>-3.4880285835652684E-3</c:v>
                </c:pt>
                <c:pt idx="49">
                  <c:v>-3.4300443112953733E-3</c:v>
                </c:pt>
                <c:pt idx="50">
                  <c:v>-3.3333567898394677E-3</c:v>
                </c:pt>
                <c:pt idx="51">
                  <c:v>-3.1974995216224869E-3</c:v>
                </c:pt>
                <c:pt idx="52">
                  <c:v>-3.0223638682377288E-3</c:v>
                </c:pt>
                <c:pt idx="53">
                  <c:v>-2.8082680426502293E-3</c:v>
                </c:pt>
                <c:pt idx="54">
                  <c:v>-2.5560352043846636E-3</c:v>
                </c:pt>
                <c:pt idx="55">
                  <c:v>-2.2670789257611362E-3</c:v>
                </c:pt>
                <c:pt idx="56">
                  <c:v>-1.9434926396151165E-3</c:v>
                </c:pt>
                <c:pt idx="57">
                  <c:v>-1.5881374811026127E-3</c:v>
                </c:pt>
                <c:pt idx="58">
                  <c:v>-1.2047202667566908E-3</c:v>
                </c:pt>
                <c:pt idx="59">
                  <c:v>-7.9785047122682006E-4</c:v>
                </c:pt>
                <c:pt idx="60">
                  <c:v>-3.7306249610666634E-4</c:v>
                </c:pt>
                <c:pt idx="61">
                  <c:v>6.3211881263516888E-5</c:v>
                </c:pt>
                <c:pt idx="62">
                  <c:v>5.0373515288110464E-4</c:v>
                </c:pt>
                <c:pt idx="63">
                  <c:v>9.4062994095043552E-4</c:v>
                </c:pt>
                <c:pt idx="64">
                  <c:v>1.3656211503050302E-3</c:v>
                </c:pt>
                <c:pt idx="65">
                  <c:v>1.77034503080587E-3</c:v>
                </c:pt>
                <c:pt idx="66">
                  <c:v>2.1467028348701538E-3</c:v>
                </c:pt>
                <c:pt idx="67">
                  <c:v>2.4872255626468606E-3</c:v>
                </c:pt>
                <c:pt idx="68">
                  <c:v>2.7854104009093737E-3</c:v>
                </c:pt>
                <c:pt idx="69">
                  <c:v>3.0359913503968773E-3</c:v>
                </c:pt>
                <c:pt idx="70">
                  <c:v>3.2351163237123478E-3</c:v>
                </c:pt>
                <c:pt idx="71">
                  <c:v>3.3804181824981907E-3</c:v>
                </c:pt>
                <c:pt idx="72">
                  <c:v>3.4709836016427109E-3</c:v>
                </c:pt>
                <c:pt idx="73">
                  <c:v>3.507237154058936E-3</c:v>
                </c:pt>
                <c:pt idx="74">
                  <c:v>3.4907659723706604E-3</c:v>
                </c:pt>
                <c:pt idx="75">
                  <c:v>3.4241122463067168E-3</c:v>
                </c:pt>
                <c:pt idx="76">
                  <c:v>3.3105578735476604E-3</c:v>
                </c:pt>
                <c:pt idx="77">
                  <c:v>3.153919840887664E-3</c:v>
                </c:pt>
                <c:pt idx="78">
                  <c:v>2.9583683633737853E-3</c:v>
                </c:pt>
                <c:pt idx="79">
                  <c:v>2.7282738723474545E-3</c:v>
                </c:pt>
                <c:pt idx="80">
                  <c:v>2.4680843465546554E-3</c:v>
                </c:pt>
                <c:pt idx="81">
                  <c:v>2.1822313901532549E-3</c:v>
                </c:pt>
                <c:pt idx="82">
                  <c:v>1.8750617024178452E-3</c:v>
                </c:pt>
                <c:pt idx="83">
                  <c:v>1.5507898360540913E-3</c:v>
                </c:pt>
                <c:pt idx="84">
                  <c:v>1.2134680701139365E-3</c:v>
                </c:pt>
                <c:pt idx="85">
                  <c:v>8.669695484456115E-4</c:v>
                </c:pt>
                <c:pt idx="86">
                  <c:v>5.1498134914150994E-4</c:v>
                </c:pt>
                <c:pt idx="87">
                  <c:v>1.6100471928855268E-4</c:v>
                </c:pt>
                <c:pt idx="88">
                  <c:v>-1.9163974658338692E-4</c:v>
                </c:pt>
                <c:pt idx="89">
                  <c:v>-5.3980372636600743E-4</c:v>
                </c:pt>
                <c:pt idx="90">
                  <c:v>-8.8050093045805239E-4</c:v>
                </c:pt>
                <c:pt idx="91">
                  <c:v>-1.2108960243092902E-3</c:v>
                </c:pt>
                <c:pt idx="92">
                  <c:v>-1.5282934902710913E-3</c:v>
                </c:pt>
                <c:pt idx="93">
                  <c:v>-1.8301270253435068E-3</c:v>
                </c:pt>
                <c:pt idx="94">
                  <c:v>-2.1139499463760257E-3</c:v>
                </c:pt>
                <c:pt idx="95">
                  <c:v>-2.3774269950422064E-3</c:v>
                </c:pt>
                <c:pt idx="96">
                  <c:v>-2.6183278932282281E-3</c:v>
                </c:pt>
                <c:pt idx="97">
                  <c:v>-2.8345229887126967E-3</c:v>
                </c:pt>
                <c:pt idx="98">
                  <c:v>-3.0239813462434114E-3</c:v>
                </c:pt>
                <c:pt idx="99">
                  <c:v>-3.1847716768919434E-3</c:v>
                </c:pt>
                <c:pt idx="100">
                  <c:v>-3.3150665563322656E-3</c:v>
                </c:pt>
                <c:pt idx="101">
                  <c:v>-3.4131504578761335E-3</c:v>
                </c:pt>
                <c:pt idx="102">
                  <c:v>-3.4774322150004865E-3</c:v>
                </c:pt>
                <c:pt idx="103">
                  <c:v>-3.5064626246201708E-3</c:v>
                </c:pt>
                <c:pt idx="104">
                  <c:v>-3.4989579965527822E-3</c:v>
                </c:pt>
                <c:pt idx="105">
                  <c:v>-3.4538305309485856E-3</c:v>
                </c:pt>
                <c:pt idx="106">
                  <c:v>-3.3702264404346853E-3</c:v>
                </c:pt>
                <c:pt idx="107">
                  <c:v>-3.2475726928785221E-3</c:v>
                </c:pt>
                <c:pt idx="108">
                  <c:v>-3.085633084988861E-3</c:v>
                </c:pt>
                <c:pt idx="109">
                  <c:v>-2.8845739997117375E-3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1D-4BE8-949C-36E11181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8360"/>
        <c:axId val="1"/>
      </c:scatterChart>
      <c:valAx>
        <c:axId val="869398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4576802507834"/>
              <c:y val="0.86059093819706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09120910824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83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909090909090912E-2"/>
          <c:y val="0.88740058967159929"/>
          <c:w val="0.77586206896551724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654135338345864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75187969924811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(orig)'!$H$20:$H$20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(orig)'!$H$21:$H$76</c:f>
              <c:numCache>
                <c:formatCode>General</c:formatCode>
                <c:ptCount val="56"/>
                <c:pt idx="0">
                  <c:v>0</c:v>
                </c:pt>
                <c:pt idx="1">
                  <c:v>-7.0000000414438546E-4</c:v>
                </c:pt>
                <c:pt idx="2">
                  <c:v>2.1251999933156185E-3</c:v>
                </c:pt>
                <c:pt idx="3">
                  <c:v>4.3003999962820671E-3</c:v>
                </c:pt>
                <c:pt idx="4">
                  <c:v>-4.674400006479118E-3</c:v>
                </c:pt>
                <c:pt idx="5">
                  <c:v>2.450799998769071E-3</c:v>
                </c:pt>
                <c:pt idx="6">
                  <c:v>-3.5216000032960437E-3</c:v>
                </c:pt>
                <c:pt idx="7">
                  <c:v>2.0035999914398417E-3</c:v>
                </c:pt>
                <c:pt idx="8">
                  <c:v>1.1288000023341738E-3</c:v>
                </c:pt>
                <c:pt idx="9">
                  <c:v>3.5999997635371983E-5</c:v>
                </c:pt>
                <c:pt idx="10">
                  <c:v>4.6119999751681462E-4</c:v>
                </c:pt>
                <c:pt idx="11">
                  <c:v>-3.8536000065505505E-3</c:v>
                </c:pt>
                <c:pt idx="12">
                  <c:v>2.6715999993029982E-3</c:v>
                </c:pt>
                <c:pt idx="13">
                  <c:v>1.796799995645415E-3</c:v>
                </c:pt>
                <c:pt idx="14">
                  <c:v>2.0467999929678626E-3</c:v>
                </c:pt>
                <c:pt idx="15">
                  <c:v>-4.4280000001890585E-3</c:v>
                </c:pt>
                <c:pt idx="16">
                  <c:v>-2.2028000021236949E-3</c:v>
                </c:pt>
                <c:pt idx="17">
                  <c:v>5.8759999956237152E-4</c:v>
                </c:pt>
                <c:pt idx="18">
                  <c:v>8.5239999316399917E-4</c:v>
                </c:pt>
                <c:pt idx="19">
                  <c:v>-5.1224000053480268E-3</c:v>
                </c:pt>
                <c:pt idx="20">
                  <c:v>-3.6880000043311156E-3</c:v>
                </c:pt>
                <c:pt idx="21">
                  <c:v>-6.6280000464757904E-4</c:v>
                </c:pt>
                <c:pt idx="23">
                  <c:v>-2.0000000076834112E-3</c:v>
                </c:pt>
                <c:pt idx="24">
                  <c:v>-2.4748000068939291E-3</c:v>
                </c:pt>
                <c:pt idx="25">
                  <c:v>-4.1720000008353963E-3</c:v>
                </c:pt>
                <c:pt idx="28">
                  <c:v>-2.6308000014978461E-3</c:v>
                </c:pt>
                <c:pt idx="29">
                  <c:v>-8.1240000145044178E-4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46-4209-8637-BA925FE1689C}"/>
            </c:ext>
          </c:extLst>
        </c:ser>
        <c:ser>
          <c:idx val="1"/>
          <c:order val="1"/>
          <c:tx>
            <c:strRef>
              <c:f>'A (orig)'!$I$20:$I$20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(orig)'!$I$21:$I$76</c:f>
              <c:numCache>
                <c:formatCode>General</c:formatCode>
                <c:ptCount val="56"/>
                <c:pt idx="22">
                  <c:v>-2.3128000029828399E-3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46-4209-8637-BA925FE1689C}"/>
            </c:ext>
          </c:extLst>
        </c:ser>
        <c:ser>
          <c:idx val="2"/>
          <c:order val="2"/>
          <c:tx>
            <c:strRef>
              <c:f>'A (orig)'!$J$20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(orig)'!$J$21:$J$76</c:f>
              <c:numCache>
                <c:formatCode>General</c:formatCode>
                <c:ptCount val="56"/>
                <c:pt idx="26">
                  <c:v>-2.1992000038153492E-3</c:v>
                </c:pt>
                <c:pt idx="27">
                  <c:v>-2.8276000011828728E-3</c:v>
                </c:pt>
                <c:pt idx="30">
                  <c:v>2.271999983349815E-4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46-4209-8637-BA925FE1689C}"/>
            </c:ext>
          </c:extLst>
        </c:ser>
        <c:ser>
          <c:idx val="3"/>
          <c:order val="3"/>
          <c:tx>
            <c:strRef>
              <c:f>'A (orig)'!$K$20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(orig)'!$K$21:$K$76</c:f>
              <c:numCache>
                <c:formatCode>General</c:formatCode>
                <c:ptCount val="56"/>
                <c:pt idx="32">
                  <c:v>2.0999999978812411E-3</c:v>
                </c:pt>
                <c:pt idx="33">
                  <c:v>6.8755999964196235E-3</c:v>
                </c:pt>
                <c:pt idx="34">
                  <c:v>6.9756000011693686E-3</c:v>
                </c:pt>
                <c:pt idx="35">
                  <c:v>7.0755999986431561E-3</c:v>
                </c:pt>
                <c:pt idx="36">
                  <c:v>7.8331999975489452E-3</c:v>
                </c:pt>
                <c:pt idx="37">
                  <c:v>8.7331999966409057E-3</c:v>
                </c:pt>
                <c:pt idx="38">
                  <c:v>8.9331999988644384E-3</c:v>
                </c:pt>
                <c:pt idx="39">
                  <c:v>9.0347999939695001E-3</c:v>
                </c:pt>
                <c:pt idx="40">
                  <c:v>9.2847999985679053E-3</c:v>
                </c:pt>
                <c:pt idx="41">
                  <c:v>9.0551999965100549E-3</c:v>
                </c:pt>
                <c:pt idx="42">
                  <c:v>1.0955199999443721E-2</c:v>
                </c:pt>
                <c:pt idx="43">
                  <c:v>1.2055199993483257E-2</c:v>
                </c:pt>
                <c:pt idx="44">
                  <c:v>8.0803999953786843E-3</c:v>
                </c:pt>
                <c:pt idx="45">
                  <c:v>9.2803999941679649E-3</c:v>
                </c:pt>
                <c:pt idx="46">
                  <c:v>9.4803999963914976E-3</c:v>
                </c:pt>
                <c:pt idx="47">
                  <c:v>9.8167592586833052E-3</c:v>
                </c:pt>
                <c:pt idx="48">
                  <c:v>1.0384799992607441E-2</c:v>
                </c:pt>
                <c:pt idx="49">
                  <c:v>1.0884799994528294E-2</c:v>
                </c:pt>
                <c:pt idx="50">
                  <c:v>1.1384799996449146E-2</c:v>
                </c:pt>
                <c:pt idx="51">
                  <c:v>1.1209999996935949E-2</c:v>
                </c:pt>
                <c:pt idx="52">
                  <c:v>1.1709999998856802E-2</c:v>
                </c:pt>
                <c:pt idx="53">
                  <c:v>1.2609999997948762E-2</c:v>
                </c:pt>
                <c:pt idx="54">
                  <c:v>1.0490000000572763E-2</c:v>
                </c:pt>
                <c:pt idx="55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46-4209-8637-BA925FE1689C}"/>
            </c:ext>
          </c:extLst>
        </c:ser>
        <c:ser>
          <c:idx val="4"/>
          <c:order val="4"/>
          <c:tx>
            <c:strRef>
              <c:f>'A (orig)'!$L$20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(orig)'!$L$21:$L$76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46-4209-8637-BA925FE1689C}"/>
            </c:ext>
          </c:extLst>
        </c:ser>
        <c:ser>
          <c:idx val="5"/>
          <c:order val="5"/>
          <c:tx>
            <c:strRef>
              <c:f>'A (orig)'!$M$20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(orig)'!$M$21:$M$76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46-4209-8637-BA925FE1689C}"/>
            </c:ext>
          </c:extLst>
        </c:ser>
        <c:ser>
          <c:idx val="6"/>
          <c:order val="6"/>
          <c:tx>
            <c:strRef>
              <c:f>'A (orig)'!$N$20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(orig)'!$N$21:$N$76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46-4209-8637-BA925FE1689C}"/>
            </c:ext>
          </c:extLst>
        </c:ser>
        <c:ser>
          <c:idx val="7"/>
          <c:order val="7"/>
          <c:tx>
            <c:strRef>
              <c:f>'A (orig)'!$O$20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(orig)'!$O$21:$O$76</c:f>
              <c:numCache>
                <c:formatCode>General</c:formatCode>
                <c:ptCount val="56"/>
                <c:pt idx="22">
                  <c:v>7.7817972203239752E-3</c:v>
                </c:pt>
                <c:pt idx="23">
                  <c:v>7.8329619170771445E-3</c:v>
                </c:pt>
                <c:pt idx="24">
                  <c:v>7.8331248619712638E-3</c:v>
                </c:pt>
                <c:pt idx="25">
                  <c:v>8.2224002140200599E-3</c:v>
                </c:pt>
                <c:pt idx="26">
                  <c:v>8.2491231766554738E-3</c:v>
                </c:pt>
                <c:pt idx="27">
                  <c:v>8.2504267358084211E-3</c:v>
                </c:pt>
                <c:pt idx="28">
                  <c:v>8.3170711975028358E-3</c:v>
                </c:pt>
                <c:pt idx="29">
                  <c:v>8.6579519159984755E-3</c:v>
                </c:pt>
                <c:pt idx="30">
                  <c:v>9.0283256603295413E-3</c:v>
                </c:pt>
                <c:pt idx="31">
                  <c:v>9.0283256603295413E-3</c:v>
                </c:pt>
                <c:pt idx="32">
                  <c:v>9.21799351708333E-3</c:v>
                </c:pt>
                <c:pt idx="33">
                  <c:v>9.6258445870616213E-3</c:v>
                </c:pt>
                <c:pt idx="34">
                  <c:v>9.6258445870616213E-3</c:v>
                </c:pt>
                <c:pt idx="35">
                  <c:v>9.6258445870616213E-3</c:v>
                </c:pt>
                <c:pt idx="36">
                  <c:v>9.6320364930381191E-3</c:v>
                </c:pt>
                <c:pt idx="37">
                  <c:v>9.6320364930381191E-3</c:v>
                </c:pt>
                <c:pt idx="38">
                  <c:v>9.6320364930381191E-3</c:v>
                </c:pt>
                <c:pt idx="39">
                  <c:v>1.0024407798075166E-2</c:v>
                </c:pt>
                <c:pt idx="40">
                  <c:v>1.0024407798075166E-2</c:v>
                </c:pt>
                <c:pt idx="41">
                  <c:v>1.0036954554922281E-2</c:v>
                </c:pt>
                <c:pt idx="42">
                  <c:v>1.0036954554922281E-2</c:v>
                </c:pt>
                <c:pt idx="43">
                  <c:v>1.0036954554922281E-2</c:v>
                </c:pt>
                <c:pt idx="44">
                  <c:v>1.0037117499816398E-2</c:v>
                </c:pt>
                <c:pt idx="45">
                  <c:v>1.0037117499816398E-2</c:v>
                </c:pt>
                <c:pt idx="46">
                  <c:v>1.0037117499816398E-2</c:v>
                </c:pt>
                <c:pt idx="47">
                  <c:v>1.0065958746075351E-2</c:v>
                </c:pt>
                <c:pt idx="48">
                  <c:v>1.0509168858077331E-2</c:v>
                </c:pt>
                <c:pt idx="49">
                  <c:v>1.0509168858077331E-2</c:v>
                </c:pt>
                <c:pt idx="50">
                  <c:v>1.0509168858077331E-2</c:v>
                </c:pt>
                <c:pt idx="51">
                  <c:v>1.0509331802971448E-2</c:v>
                </c:pt>
                <c:pt idx="52">
                  <c:v>1.0509331802971448E-2</c:v>
                </c:pt>
                <c:pt idx="53">
                  <c:v>1.0509331802971448E-2</c:v>
                </c:pt>
                <c:pt idx="54">
                  <c:v>1.1348498007681078E-2</c:v>
                </c:pt>
                <c:pt idx="55">
                  <c:v>1.1378968702881215E-2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46-4209-8637-BA925FE1689C}"/>
            </c:ext>
          </c:extLst>
        </c:ser>
        <c:ser>
          <c:idx val="8"/>
          <c:order val="8"/>
          <c:tx>
            <c:strRef>
              <c:f>'A (orig)'!$R$20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(orig)'!$R$21:$R$76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46-4209-8637-BA925FE1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2824"/>
        <c:axId val="1"/>
      </c:scatterChart>
      <c:valAx>
        <c:axId val="682392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28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646616541353384"/>
          <c:y val="0.91591875339906836"/>
          <c:w val="0.90977443609022557"/>
          <c:h val="0.97597912873503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587225973977449"/>
          <c:y val="2.7439024390243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4085401708689186"/>
          <c:w val="0.78825691261756337"/>
          <c:h val="0.527439809570029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86-4CE0-9E9A-ADCFFA1006EB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86-4CE0-9E9A-ADCFFA1006EB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1'!$J$21:$J$1300</c:f>
              <c:numCache>
                <c:formatCode>General</c:formatCode>
                <c:ptCount val="128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86-4CE0-9E9A-ADCFFA1006EB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1'!$K$21:$K$1300</c:f>
              <c:numCache>
                <c:formatCode>General</c:formatCode>
                <c:ptCount val="128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8">
                  <c:v>1.0441200000059325E-2</c:v>
                </c:pt>
                <c:pt idx="90">
                  <c:v>9.6327999999630265E-3</c:v>
                </c:pt>
                <c:pt idx="92">
                  <c:v>1.0632799996528774E-2</c:v>
                </c:pt>
                <c:pt idx="94">
                  <c:v>1.1632799993094523E-2</c:v>
                </c:pt>
                <c:pt idx="96">
                  <c:v>1.0231599997496232E-2</c:v>
                </c:pt>
                <c:pt idx="98">
                  <c:v>1.0631600001943298E-2</c:v>
                </c:pt>
                <c:pt idx="100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2">
                  <c:v>1.0358399995311629E-2</c:v>
                </c:pt>
                <c:pt idx="114">
                  <c:v>1.7286399990553036E-2</c:v>
                </c:pt>
                <c:pt idx="115">
                  <c:v>1.7216799948073458E-2</c:v>
                </c:pt>
                <c:pt idx="116">
                  <c:v>1.4373200123372953E-2</c:v>
                </c:pt>
                <c:pt idx="117">
                  <c:v>1.7211199992743786E-2</c:v>
                </c:pt>
                <c:pt idx="118">
                  <c:v>2.1334400102205109E-2</c:v>
                </c:pt>
                <c:pt idx="119">
                  <c:v>1.9348799949511886E-2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86-4CE0-9E9A-ADCFFA1006EB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9">
                  <c:v>1.0441200000059325E-2</c:v>
                </c:pt>
                <c:pt idx="91">
                  <c:v>9.6327999999630265E-3</c:v>
                </c:pt>
                <c:pt idx="93">
                  <c:v>1.0632799996528774E-2</c:v>
                </c:pt>
                <c:pt idx="95">
                  <c:v>1.1632799993094523E-2</c:v>
                </c:pt>
                <c:pt idx="97">
                  <c:v>1.0231599997496232E-2</c:v>
                </c:pt>
                <c:pt idx="99">
                  <c:v>1.0631600001943298E-2</c:v>
                </c:pt>
                <c:pt idx="101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86-4CE0-9E9A-ADCFFA1006E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86-4CE0-9E9A-ADCFFA1006E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86-4CE0-9E9A-ADCFFA1006EB}"/>
            </c:ext>
          </c:extLst>
        </c:ser>
        <c:ser>
          <c:idx val="7"/>
          <c:order val="7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1'!$AY$2:$AY$127</c:f>
              <c:numCache>
                <c:formatCode>General</c:formatCode>
                <c:ptCount val="126"/>
                <c:pt idx="0">
                  <c:v>-7.6341029020548616E-3</c:v>
                </c:pt>
                <c:pt idx="1">
                  <c:v>-7.4001696840732527E-3</c:v>
                </c:pt>
                <c:pt idx="2">
                  <c:v>-7.1185119897527781E-3</c:v>
                </c:pt>
                <c:pt idx="3">
                  <c:v>-6.7919759577111175E-3</c:v>
                </c:pt>
                <c:pt idx="4">
                  <c:v>-6.4241530835214399E-3</c:v>
                </c:pt>
                <c:pt idx="5">
                  <c:v>-6.0193726747690343E-3</c:v>
                </c:pt>
                <c:pt idx="6">
                  <c:v>-5.5826756198624145E-3</c:v>
                </c:pt>
                <c:pt idx="7">
                  <c:v>-5.1197663634292255E-3</c:v>
                </c:pt>
                <c:pt idx="8">
                  <c:v>-4.636940673852636E-3</c:v>
                </c:pt>
                <c:pt idx="9">
                  <c:v>-4.1409879020965776E-3</c:v>
                </c:pt>
                <c:pt idx="10">
                  <c:v>-3.6390679549080005E-3</c:v>
                </c:pt>
                <c:pt idx="11">
                  <c:v>-3.1385650609136269E-3</c:v>
                </c:pt>
                <c:pt idx="12">
                  <c:v>-2.6469224397430678E-3</c:v>
                </c:pt>
                <c:pt idx="13">
                  <c:v>-2.1714639679010668E-3</c:v>
                </c:pt>
                <c:pt idx="14">
                  <c:v>-1.7192106043507579E-3</c:v>
                </c:pt>
                <c:pt idx="15">
                  <c:v>-1.2967004295893628E-3</c:v>
                </c:pt>
                <c:pt idx="16">
                  <c:v>-9.0982145639066951E-4</c:v>
                </c:pt>
                <c:pt idx="17">
                  <c:v>-5.6366578612558052E-4</c:v>
                </c:pt>
                <c:pt idx="18">
                  <c:v>-2.6241224591899747E-4</c:v>
                </c:pt>
                <c:pt idx="19">
                  <c:v>-9.2425204755506966E-6</c:v>
                </c:pt>
                <c:pt idx="20">
                  <c:v>1.9370673400634841E-4</c:v>
                </c:pt>
                <c:pt idx="21">
                  <c:v>3.4535590913854991E-4</c:v>
                </c:pt>
                <c:pt idx="22">
                  <c:v>4.4566107562068503E-4</c:v>
                </c:pt>
                <c:pt idx="23">
                  <c:v>4.9556358239907956E-4</c:v>
                </c:pt>
                <c:pt idx="24">
                  <c:v>4.9691622605501327E-4</c:v>
                </c:pt>
                <c:pt idx="25">
                  <c:v>4.5239217427254499E-4</c:v>
                </c:pt>
                <c:pt idx="26">
                  <c:v>3.6538280411230846E-4</c:v>
                </c:pt>
                <c:pt idx="27">
                  <c:v>2.3989011270859938E-4</c:v>
                </c:pt>
                <c:pt idx="28">
                  <c:v>8.0418529362896469E-5</c:v>
                </c:pt>
                <c:pt idx="29">
                  <c:v>-1.081300423044539E-4</c:v>
                </c:pt>
                <c:pt idx="30">
                  <c:v>-3.2055516355869885E-4</c:v>
                </c:pt>
                <c:pt idx="31">
                  <c:v>-5.5144897356801826E-4</c:v>
                </c:pt>
                <c:pt idx="32">
                  <c:v>-7.9527852732359967E-4</c:v>
                </c:pt>
                <c:pt idx="33">
                  <c:v>-1.0464591140478365E-3</c:v>
                </c:pt>
                <c:pt idx="34">
                  <c:v>-1.2994188549761575E-3</c:v>
                </c:pt>
                <c:pt idx="35">
                  <c:v>-1.5486552712842276E-3</c:v>
                </c:pt>
                <c:pt idx="36">
                  <c:v>-1.7887847728787517E-3</c:v>
                </c:pt>
                <c:pt idx="37">
                  <c:v>-2.0145861702538896E-3</c:v>
                </c:pt>
                <c:pt idx="38">
                  <c:v>-2.2210393780790583E-3</c:v>
                </c:pt>
                <c:pt idx="39">
                  <c:v>-2.4033604814982248E-3</c:v>
                </c:pt>
                <c:pt idx="40">
                  <c:v>-2.5570342912314224E-3</c:v>
                </c:pt>
                <c:pt idx="41">
                  <c:v>-2.6778454339840534E-3</c:v>
                </c:pt>
                <c:pt idx="42">
                  <c:v>-2.7619089184839699E-3</c:v>
                </c:pt>
                <c:pt idx="43">
                  <c:v>-2.8057009887010841E-3</c:v>
                </c:pt>
                <c:pt idx="44">
                  <c:v>-2.8060909249121172E-3</c:v>
                </c:pt>
                <c:pt idx="45">
                  <c:v>-2.7603742777442355E-3</c:v>
                </c:pt>
                <c:pt idx="46">
                  <c:v>-2.6663078153975517E-3</c:v>
                </c:pt>
                <c:pt idx="47">
                  <c:v>-2.5221462237280251E-3</c:v>
                </c:pt>
                <c:pt idx="48">
                  <c:v>-2.3266803162559548E-3</c:v>
                </c:pt>
                <c:pt idx="49">
                  <c:v>-2.0792761810174616E-3</c:v>
                </c:pt>
                <c:pt idx="50">
                  <c:v>-1.7799143109926245E-3</c:v>
                </c:pt>
                <c:pt idx="51">
                  <c:v>-1.4292273373908548E-3</c:v>
                </c:pt>
                <c:pt idx="52">
                  <c:v>-1.0285345211853386E-3</c:v>
                </c:pt>
                <c:pt idx="53">
                  <c:v>-5.7987067990481053E-4</c:v>
                </c:pt>
                <c:pt idx="54">
                  <c:v>-8.6006769686957849E-5</c:v>
                </c:pt>
                <c:pt idx="55">
                  <c:v>4.4954104138103307E-4</c:v>
                </c:pt>
                <c:pt idx="56">
                  <c:v>1.0225172163961286E-3</c:v>
                </c:pt>
                <c:pt idx="57">
                  <c:v>1.6279510415674217E-3</c:v>
                </c:pt>
                <c:pt idx="58">
                  <c:v>2.2602023219748788E-3</c:v>
                </c:pt>
                <c:pt idx="59">
                  <c:v>2.9130310844617375E-3</c:v>
                </c:pt>
                <c:pt idx="60">
                  <c:v>3.5796927204670001E-3</c:v>
                </c:pt>
                <c:pt idx="61">
                  <c:v>4.2530585168307116E-3</c:v>
                </c:pt>
                <c:pt idx="62">
                  <c:v>4.9257596949204493E-3</c:v>
                </c:pt>
                <c:pt idx="63">
                  <c:v>5.5903510554444888E-3</c:v>
                </c:pt>
                <c:pt idx="64">
                  <c:v>6.2394883261640477E-3</c:v>
                </c:pt>
                <c:pt idx="65">
                  <c:v>6.8661115962279987E-3</c:v>
                </c:pt>
                <c:pt idx="66">
                  <c:v>7.4636260607074713E-3</c:v>
                </c:pt>
                <c:pt idx="67">
                  <c:v>8.0260709082320917E-3</c:v>
                </c:pt>
                <c:pt idx="68">
                  <c:v>8.5482676781737255E-3</c:v>
                </c:pt>
                <c:pt idx="69">
                  <c:v>9.0259407717162184E-3</c:v>
                </c:pt>
                <c:pt idx="70">
                  <c:v>9.4558048647517025E-3</c:v>
                </c:pt>
                <c:pt idx="71">
                  <c:v>9.8356164705930473E-3</c:v>
                </c:pt>
                <c:pt idx="72">
                  <c:v>1.0164189510556731E-2</c:v>
                </c:pt>
                <c:pt idx="73">
                  <c:v>1.0441377150848904E-2</c:v>
                </c:pt>
                <c:pt idx="74">
                  <c:v>1.0668024098950639E-2</c:v>
                </c:pt>
                <c:pt idx="75">
                  <c:v>1.0845894866267251E-2</c:v>
                </c:pt>
                <c:pt idx="76">
                  <c:v>1.0977584151191416E-2</c:v>
                </c:pt>
                <c:pt idx="77">
                  <c:v>1.106641552989277E-2</c:v>
                </c:pt>
                <c:pt idx="78">
                  <c:v>1.1116334180796661E-2</c:v>
                </c:pt>
                <c:pt idx="79">
                  <c:v>1.1131798565788501E-2</c:v>
                </c:pt>
                <c:pt idx="80">
                  <c:v>1.1117675001748074E-2</c:v>
                </c:pt>
                <c:pt idx="81">
                  <c:v>1.1079138014876845E-2</c:v>
                </c:pt>
                <c:pt idx="82">
                  <c:v>1.1021578379810605E-2</c:v>
                </c:pt>
                <c:pt idx="83">
                  <c:v>1.0950519872574255E-2</c:v>
                </c:pt>
                <c:pt idx="84">
                  <c:v>1.0871545045679975E-2</c:v>
                </c:pt>
                <c:pt idx="85">
                  <c:v>1.0790229774290044E-2</c:v>
                </c:pt>
                <c:pt idx="86">
                  <c:v>1.071208591593897E-2</c:v>
                </c:pt>
                <c:pt idx="87">
                  <c:v>1.0642511154056108E-2</c:v>
                </c:pt>
                <c:pt idx="88">
                  <c:v>1.0586744934166437E-2</c:v>
                </c:pt>
                <c:pt idx="89">
                  <c:v>1.0549829327590207E-2</c:v>
                </c:pt>
                <c:pt idx="90">
                  <c:v>1.05365736495013E-2</c:v>
                </c:pt>
                <c:pt idx="91">
                  <c:v>1.0551521698963236E-2</c:v>
                </c:pt>
                <c:pt idx="92">
                  <c:v>1.0598920565077181E-2</c:v>
                </c:pt>
                <c:pt idx="93">
                  <c:v>1.0682690047118569E-2</c:v>
                </c:pt>
                <c:pt idx="94">
                  <c:v>1.0806391863096072E-2</c:v>
                </c:pt>
                <c:pt idx="95">
                  <c:v>1.097319796975087E-2</c:v>
                </c:pt>
                <c:pt idx="96">
                  <c:v>1.1185857489866061E-2</c:v>
                </c:pt>
                <c:pt idx="97">
                  <c:v>1.1446661944450633E-2</c:v>
                </c:pt>
                <c:pt idx="98">
                  <c:v>1.1757408723981441E-2</c:v>
                </c:pt>
                <c:pt idx="99">
                  <c:v>1.2119363010966756E-2</c:v>
                </c:pt>
                <c:pt idx="100">
                  <c:v>1.2533218691255921E-2</c:v>
                </c:pt>
                <c:pt idx="101">
                  <c:v>1.2999059166659211E-2</c:v>
                </c:pt>
                <c:pt idx="102">
                  <c:v>1.3516319404448501E-2</c:v>
                </c:pt>
                <c:pt idx="103">
                  <c:v>1.4083751020300465E-2</c:v>
                </c:pt>
                <c:pt idx="104">
                  <c:v>1.4699392669540689E-2</c:v>
                </c:pt>
                <c:pt idx="105">
                  <c:v>1.5360548482790759E-2</c:v>
                </c:pt>
                <c:pt idx="106">
                  <c:v>1.6063777676294886E-2</c:v>
                </c:pt>
                <c:pt idx="107">
                  <c:v>1.680489872861245E-2</c:v>
                </c:pt>
                <c:pt idx="108">
                  <c:v>1.7579011565880279E-2</c:v>
                </c:pt>
                <c:pt idx="109">
                  <c:v>1.8380540954693915E-2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86-4CE0-9E9A-ADCFFA1006EB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1'!$U$21:$U$1300</c:f>
              <c:numCache>
                <c:formatCode>General</c:formatCode>
                <c:ptCount val="128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  <c:pt idx="113">
                  <c:v>-6.4244400004099589E-2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86-4CE0-9E9A-ADCFFA100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0528"/>
        <c:axId val="1"/>
      </c:scatterChart>
      <c:valAx>
        <c:axId val="682390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9076507785284"/>
              <c:y val="0.850611036425324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1158600601754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05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925266903914591E-2"/>
          <c:y val="0.87500128032776381"/>
          <c:w val="0.88078366538702235"/>
          <c:h val="6.0975609756097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LiTE Residuals</a:t>
            </a:r>
          </a:p>
        </c:rich>
      </c:tx>
      <c:layout>
        <c:manualLayout>
          <c:xMode val="edge"/>
          <c:yMode val="edge"/>
          <c:x val="0.3583729498601406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1657754010695188"/>
          <c:w val="0.80907791880305957"/>
          <c:h val="0.57219251336898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1'!$AD$21:$AD$1000</c:f>
              <c:numCache>
                <c:formatCode>General</c:formatCode>
                <c:ptCount val="980"/>
                <c:pt idx="0">
                  <c:v>-1.0805585584040783E-3</c:v>
                </c:pt>
                <c:pt idx="1">
                  <c:v>1.7435601161137979E-3</c:v>
                </c:pt>
                <c:pt idx="2">
                  <c:v>3.7827918710521928E-3</c:v>
                </c:pt>
                <c:pt idx="3">
                  <c:v>-5.1930847189414374E-3</c:v>
                </c:pt>
                <c:pt idx="4">
                  <c:v>1.9310387438290358E-3</c:v>
                </c:pt>
                <c:pt idx="5">
                  <c:v>-4.0553521846751813E-3</c:v>
                </c:pt>
                <c:pt idx="6">
                  <c:v>1.4687719064009419E-3</c:v>
                </c:pt>
                <c:pt idx="7">
                  <c:v>5.9289606014049229E-4</c:v>
                </c:pt>
                <c:pt idx="8">
                  <c:v>-5.3860284548673098E-4</c:v>
                </c:pt>
                <c:pt idx="9">
                  <c:v>-1.1447690004933624E-4</c:v>
                </c:pt>
                <c:pt idx="10">
                  <c:v>-4.483983557882102E-3</c:v>
                </c:pt>
                <c:pt idx="11">
                  <c:v>2.0401451970220729E-3</c:v>
                </c:pt>
                <c:pt idx="12">
                  <c:v>1.1642739994191949E-3</c:v>
                </c:pt>
                <c:pt idx="13">
                  <c:v>1.2808625122161894E-3</c:v>
                </c:pt>
                <c:pt idx="14">
                  <c:v>-5.1950005601532007E-3</c:v>
                </c:pt>
                <c:pt idx="15">
                  <c:v>-2.9708635695066283E-3</c:v>
                </c:pt>
                <c:pt idx="16">
                  <c:v>-2.4377955858984881E-3</c:v>
                </c:pt>
                <c:pt idx="17">
                  <c:v>-2.4229679481634738E-3</c:v>
                </c:pt>
                <c:pt idx="18">
                  <c:v>-8.3974868105183027E-3</c:v>
                </c:pt>
                <c:pt idx="19">
                  <c:v>-5.2624566008843826E-3</c:v>
                </c:pt>
                <c:pt idx="20">
                  <c:v>-2.2363492556906044E-3</c:v>
                </c:pt>
                <c:pt idx="21">
                  <c:v>-1.0778025622928615E-3</c:v>
                </c:pt>
                <c:pt idx="22">
                  <c:v>-4.7891454574857501E-4</c:v>
                </c:pt>
                <c:pt idx="23">
                  <c:v>-9.5282327625917308E-4</c:v>
                </c:pt>
                <c:pt idx="24">
                  <c:v>-1.0500920987160448E-3</c:v>
                </c:pt>
                <c:pt idx="25">
                  <c:v>9.8369117558469313E-4</c:v>
                </c:pt>
                <c:pt idx="26">
                  <c:v>3.5807809573541391E-4</c:v>
                </c:pt>
                <c:pt idx="27">
                  <c:v>1.9185977894282174E-3</c:v>
                </c:pt>
                <c:pt idx="28">
                  <c:v>-5.5587860276096407E-4</c:v>
                </c:pt>
                <c:pt idx="29">
                  <c:v>-3.0274280131264986E-4</c:v>
                </c:pt>
                <c:pt idx="30">
                  <c:v>-2.742801615329693E-6</c:v>
                </c:pt>
                <c:pt idx="31">
                  <c:v>1.8227788589616181E-3</c:v>
                </c:pt>
                <c:pt idx="32">
                  <c:v>2.2759029712805297E-3</c:v>
                </c:pt>
                <c:pt idx="33">
                  <c:v>-2.3454649065867269E-3</c:v>
                </c:pt>
                <c:pt idx="34">
                  <c:v>1.8800528584864912E-3</c:v>
                </c:pt>
                <c:pt idx="35">
                  <c:v>8.3727218873491877E-4</c:v>
                </c:pt>
                <c:pt idx="36">
                  <c:v>1.0372721909584514E-3</c:v>
                </c:pt>
                <c:pt idx="37">
                  <c:v>-9.3721423351935187E-4</c:v>
                </c:pt>
                <c:pt idx="38">
                  <c:v>1.6413729505326395E-3</c:v>
                </c:pt>
                <c:pt idx="39">
                  <c:v>1.0323712625527216E-3</c:v>
                </c:pt>
                <c:pt idx="40">
                  <c:v>-4.4214042835377058E-4</c:v>
                </c:pt>
                <c:pt idx="41">
                  <c:v>-5.1335964995411583E-4</c:v>
                </c:pt>
                <c:pt idx="42">
                  <c:v>1.6121113935203988E-3</c:v>
                </c:pt>
                <c:pt idx="43">
                  <c:v>2.6686760534184216E-3</c:v>
                </c:pt>
                <c:pt idx="44">
                  <c:v>-4.0585717360062511E-4</c:v>
                </c:pt>
                <c:pt idx="45">
                  <c:v>6.7351403087020966E-4</c:v>
                </c:pt>
                <c:pt idx="46">
                  <c:v>9.8590922473168995E-4</c:v>
                </c:pt>
                <c:pt idx="47">
                  <c:v>3.4582398402226507E-3</c:v>
                </c:pt>
                <c:pt idx="48">
                  <c:v>1.3197138292189714E-4</c:v>
                </c:pt>
                <c:pt idx="49">
                  <c:v>1.1042045806858554E-3</c:v>
                </c:pt>
                <c:pt idx="50">
                  <c:v>2.3236674568805063E-3</c:v>
                </c:pt>
                <c:pt idx="51">
                  <c:v>7.4891017277771595E-4</c:v>
                </c:pt>
                <c:pt idx="52">
                  <c:v>9.4891017500124859E-4</c:v>
                </c:pt>
                <c:pt idx="53">
                  <c:v>1.748910169343464E-3</c:v>
                </c:pt>
                <c:pt idx="54">
                  <c:v>5.9101097208837583E-4</c:v>
                </c:pt>
                <c:pt idx="55">
                  <c:v>1.0910109740092286E-3</c:v>
                </c:pt>
                <c:pt idx="56">
                  <c:v>2.1619643482065588E-3</c:v>
                </c:pt>
                <c:pt idx="57">
                  <c:v>7.8669227933130404E-4</c:v>
                </c:pt>
                <c:pt idx="58">
                  <c:v>1.9109772565793961E-3</c:v>
                </c:pt>
                <c:pt idx="59">
                  <c:v>1.1356563365939282E-3</c:v>
                </c:pt>
                <c:pt idx="60">
                  <c:v>2.1734232377393584E-3</c:v>
                </c:pt>
                <c:pt idx="61">
                  <c:v>7.2034232380001288E-3</c:v>
                </c:pt>
                <c:pt idx="62">
                  <c:v>3.3143667287883877E-3</c:v>
                </c:pt>
                <c:pt idx="63">
                  <c:v>3.5143667310119204E-3</c:v>
                </c:pt>
                <c:pt idx="64">
                  <c:v>2.5385237318550106E-3</c:v>
                </c:pt>
                <c:pt idx="65">
                  <c:v>2.8385237315523308E-3</c:v>
                </c:pt>
                <c:pt idx="66">
                  <c:v>2.8385237315523308E-3</c:v>
                </c:pt>
                <c:pt idx="67">
                  <c:v>2.4668211594820531E-3</c:v>
                </c:pt>
                <c:pt idx="68">
                  <c:v>4.6979070766995272E-3</c:v>
                </c:pt>
                <c:pt idx="69">
                  <c:v>4.7979070814492724E-3</c:v>
                </c:pt>
                <c:pt idx="70">
                  <c:v>4.8979070789230599E-3</c:v>
                </c:pt>
                <c:pt idx="71">
                  <c:v>5.6236970836589743E-3</c:v>
                </c:pt>
                <c:pt idx="72">
                  <c:v>6.5236970827509348E-3</c:v>
                </c:pt>
                <c:pt idx="73">
                  <c:v>6.7236970849744674E-3</c:v>
                </c:pt>
                <c:pt idx="74">
                  <c:v>5.6523659963708065E-3</c:v>
                </c:pt>
                <c:pt idx="75">
                  <c:v>5.7623662009567648E-3</c:v>
                </c:pt>
                <c:pt idx="76">
                  <c:v>5.9023660009692117E-3</c:v>
                </c:pt>
                <c:pt idx="77">
                  <c:v>5.6663877578423255E-3</c:v>
                </c:pt>
                <c:pt idx="78">
                  <c:v>7.5663877607759916E-3</c:v>
                </c:pt>
                <c:pt idx="79">
                  <c:v>8.6663877548155271E-3</c:v>
                </c:pt>
                <c:pt idx="80">
                  <c:v>4.6915182957305533E-3</c:v>
                </c:pt>
                <c:pt idx="81">
                  <c:v>5.891518294519834E-3</c:v>
                </c:pt>
                <c:pt idx="82">
                  <c:v>6.0915182967433666E-3</c:v>
                </c:pt>
                <c:pt idx="83">
                  <c:v>6.445017805593832E-3</c:v>
                </c:pt>
                <c:pt idx="84">
                  <c:v>6.347058135189999E-3</c:v>
                </c:pt>
                <c:pt idx="85">
                  <c:v>6.347058135189999E-3</c:v>
                </c:pt>
                <c:pt idx="86">
                  <c:v>6.347058135189999E-3</c:v>
                </c:pt>
                <c:pt idx="87">
                  <c:v>6.347058135189999E-3</c:v>
                </c:pt>
                <c:pt idx="88">
                  <c:v>7.0470581393343844E-3</c:v>
                </c:pt>
                <c:pt idx="89">
                  <c:v>7.0470581393343844E-3</c:v>
                </c:pt>
                <c:pt idx="90">
                  <c:v>6.2426912579279601E-3</c:v>
                </c:pt>
                <c:pt idx="91">
                  <c:v>6.2426912579279601E-3</c:v>
                </c:pt>
                <c:pt idx="92">
                  <c:v>7.2426912544937081E-3</c:v>
                </c:pt>
                <c:pt idx="93">
                  <c:v>7.2426912544937081E-3</c:v>
                </c:pt>
                <c:pt idx="94">
                  <c:v>8.2426912510594561E-3</c:v>
                </c:pt>
                <c:pt idx="95">
                  <c:v>8.2426912510594561E-3</c:v>
                </c:pt>
                <c:pt idx="96">
                  <c:v>6.8513339017699819E-3</c:v>
                </c:pt>
                <c:pt idx="97">
                  <c:v>6.8513339017699819E-3</c:v>
                </c:pt>
                <c:pt idx="98">
                  <c:v>7.2513339062170471E-3</c:v>
                </c:pt>
                <c:pt idx="99">
                  <c:v>7.2513339062170471E-3</c:v>
                </c:pt>
                <c:pt idx="100">
                  <c:v>7.6513339033881548E-3</c:v>
                </c:pt>
                <c:pt idx="101">
                  <c:v>7.6513339033881548E-3</c:v>
                </c:pt>
                <c:pt idx="102">
                  <c:v>8.113356379332512E-3</c:v>
                </c:pt>
                <c:pt idx="103">
                  <c:v>8.6133563812533648E-3</c:v>
                </c:pt>
                <c:pt idx="104">
                  <c:v>9.1133563831742176E-3</c:v>
                </c:pt>
                <c:pt idx="105">
                  <c:v>8.9393263908349799E-3</c:v>
                </c:pt>
                <c:pt idx="106">
                  <c:v>9.4393263927558327E-3</c:v>
                </c:pt>
                <c:pt idx="107">
                  <c:v>1.0339326391847793E-2</c:v>
                </c:pt>
                <c:pt idx="108">
                  <c:v>1.2919565853943818E-2</c:v>
                </c:pt>
                <c:pt idx="109">
                  <c:v>1.2958433967196429E-2</c:v>
                </c:pt>
                <c:pt idx="110">
                  <c:v>1.6443925918715838E-2</c:v>
                </c:pt>
                <c:pt idx="111">
                  <c:v>1.6430946577933512E-2</c:v>
                </c:pt>
                <c:pt idx="112">
                  <c:v>1.0345282038903536E-2</c:v>
                </c:pt>
                <c:pt idx="113">
                  <c:v>-6.4917678835248793E-2</c:v>
                </c:pt>
                <c:pt idx="114">
                  <c:v>1.658214926203375E-2</c:v>
                </c:pt>
                <c:pt idx="115">
                  <c:v>1.6351172653429481E-2</c:v>
                </c:pt>
                <c:pt idx="116">
                  <c:v>1.3342895717741825E-2</c:v>
                </c:pt>
                <c:pt idx="117">
                  <c:v>1.6113418229631821E-2</c:v>
                </c:pt>
                <c:pt idx="118">
                  <c:v>1.8609590481553594E-2</c:v>
                </c:pt>
                <c:pt idx="119">
                  <c:v>1.6428781707241706E-2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6F-4EA9-87B0-02572D83D03A}"/>
            </c:ext>
          </c:extLst>
        </c:ser>
        <c:ser>
          <c:idx val="1"/>
          <c:order val="1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1'!$AX$2:$AX$1207</c:f>
              <c:numCache>
                <c:formatCode>General</c:formatCode>
                <c:ptCount val="120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1'!$AZ$2:$AZ$1207</c:f>
              <c:numCache>
                <c:formatCode>General</c:formatCode>
                <c:ptCount val="1206"/>
                <c:pt idx="0">
                  <c:v>-4.5507871809729126E-3</c:v>
                </c:pt>
                <c:pt idx="1">
                  <c:v>-4.5127925556367899E-3</c:v>
                </c:pt>
                <c:pt idx="2">
                  <c:v>-4.471437609890801E-3</c:v>
                </c:pt>
                <c:pt idx="3">
                  <c:v>-4.426722343734946E-3</c:v>
                </c:pt>
                <c:pt idx="4">
                  <c:v>-4.3786467571692248E-3</c:v>
                </c:pt>
                <c:pt idx="5">
                  <c:v>-4.3272108501936348E-3</c:v>
                </c:pt>
                <c:pt idx="6">
                  <c:v>-4.2724146228081804E-3</c:v>
                </c:pt>
                <c:pt idx="7">
                  <c:v>-4.214258075012859E-3</c:v>
                </c:pt>
                <c:pt idx="8">
                  <c:v>-4.1527412068076705E-3</c:v>
                </c:pt>
                <c:pt idx="9">
                  <c:v>-4.087864018192615E-3</c:v>
                </c:pt>
                <c:pt idx="10">
                  <c:v>-4.0196265091676934E-3</c:v>
                </c:pt>
                <c:pt idx="11">
                  <c:v>-3.9480286797329055E-3</c:v>
                </c:pt>
                <c:pt idx="12">
                  <c:v>-3.8730705298882502E-3</c:v>
                </c:pt>
                <c:pt idx="13">
                  <c:v>-3.7947520596337283E-3</c:v>
                </c:pt>
                <c:pt idx="14">
                  <c:v>-3.7130732689693406E-3</c:v>
                </c:pt>
                <c:pt idx="15">
                  <c:v>-3.6280341578950855E-3</c:v>
                </c:pt>
                <c:pt idx="16">
                  <c:v>-3.5396347264109642E-3</c:v>
                </c:pt>
                <c:pt idx="17">
                  <c:v>-3.4478749745169759E-3</c:v>
                </c:pt>
                <c:pt idx="18">
                  <c:v>-3.3527549022131218E-3</c:v>
                </c:pt>
                <c:pt idx="19">
                  <c:v>-3.2542745094994003E-3</c:v>
                </c:pt>
                <c:pt idx="20">
                  <c:v>-3.1524337963758121E-3</c:v>
                </c:pt>
                <c:pt idx="21">
                  <c:v>-3.0472327628423578E-3</c:v>
                </c:pt>
                <c:pt idx="22">
                  <c:v>-2.9386714088990369E-3</c:v>
                </c:pt>
                <c:pt idx="23">
                  <c:v>-2.826749734545849E-3</c:v>
                </c:pt>
                <c:pt idx="24">
                  <c:v>-2.7114677397827944E-3</c:v>
                </c:pt>
                <c:pt idx="25">
                  <c:v>-2.5928254246098737E-3</c:v>
                </c:pt>
                <c:pt idx="26">
                  <c:v>-2.470822789027086E-3</c:v>
                </c:pt>
                <c:pt idx="27">
                  <c:v>-2.3454598330344316E-3</c:v>
                </c:pt>
                <c:pt idx="28">
                  <c:v>-2.2167365566319107E-3</c:v>
                </c:pt>
                <c:pt idx="29">
                  <c:v>-2.0846529598195235E-3</c:v>
                </c:pt>
                <c:pt idx="30">
                  <c:v>-1.949209042597269E-3</c:v>
                </c:pt>
                <c:pt idx="31">
                  <c:v>-1.8104048049651482E-3</c:v>
                </c:pt>
                <c:pt idx="32">
                  <c:v>-1.668240246923161E-3</c:v>
                </c:pt>
                <c:pt idx="33">
                  <c:v>-1.5227153684713073E-3</c:v>
                </c:pt>
                <c:pt idx="34">
                  <c:v>-1.3738301696095865E-3</c:v>
                </c:pt>
                <c:pt idx="35">
                  <c:v>-1.2215846503379991E-3</c:v>
                </c:pt>
                <c:pt idx="36">
                  <c:v>-1.0659788106565453E-3</c:v>
                </c:pt>
                <c:pt idx="37">
                  <c:v>-9.0701265056522518E-4</c:v>
                </c:pt>
                <c:pt idx="38">
                  <c:v>-7.4468617006403798E-4</c:v>
                </c:pt>
                <c:pt idx="39">
                  <c:v>-5.7899936915298397E-4</c:v>
                </c:pt>
                <c:pt idx="40">
                  <c:v>-4.09952247832064E-4</c:v>
                </c:pt>
                <c:pt idx="41">
                  <c:v>-2.3754480610127678E-4</c:v>
                </c:pt>
                <c:pt idx="42">
                  <c:v>-6.1777043960623392E-5</c:v>
                </c:pt>
                <c:pt idx="43">
                  <c:v>1.1735103858989703E-4</c:v>
                </c:pt>
                <c:pt idx="44">
                  <c:v>2.9983944155028341E-4</c:v>
                </c:pt>
                <c:pt idx="45">
                  <c:v>4.8568816492053704E-4</c:v>
                </c:pt>
                <c:pt idx="46">
                  <c:v>6.7489720870065684E-4</c:v>
                </c:pt>
                <c:pt idx="47">
                  <c:v>8.6746657289064368E-4</c:v>
                </c:pt>
                <c:pt idx="48">
                  <c:v>1.0633962574904971E-3</c:v>
                </c:pt>
                <c:pt idx="49">
                  <c:v>1.2626862625002172E-3</c:v>
                </c:pt>
                <c:pt idx="50">
                  <c:v>1.4653365879198038E-3</c:v>
                </c:pt>
                <c:pt idx="51">
                  <c:v>1.6713472337492566E-3</c:v>
                </c:pt>
                <c:pt idx="52">
                  <c:v>1.8807181999885765E-3</c:v>
                </c:pt>
                <c:pt idx="53">
                  <c:v>2.0934494866377629E-3</c:v>
                </c:pt>
                <c:pt idx="54">
                  <c:v>2.309541093696816E-3</c:v>
                </c:pt>
                <c:pt idx="55">
                  <c:v>2.5289930211657356E-3</c:v>
                </c:pt>
                <c:pt idx="56">
                  <c:v>2.7518052690445219E-3</c:v>
                </c:pt>
                <c:pt idx="57">
                  <c:v>2.9779778373331747E-3</c:v>
                </c:pt>
                <c:pt idx="58">
                  <c:v>3.2075107260316942E-3</c:v>
                </c:pt>
                <c:pt idx="59">
                  <c:v>3.4404039351400798E-3</c:v>
                </c:pt>
                <c:pt idx="60">
                  <c:v>3.6766574646583329E-3</c:v>
                </c:pt>
                <c:pt idx="61">
                  <c:v>3.9162713145864531E-3</c:v>
                </c:pt>
                <c:pt idx="62">
                  <c:v>4.1592454849244389E-3</c:v>
                </c:pt>
                <c:pt idx="63">
                  <c:v>4.405579975672291E-3</c:v>
                </c:pt>
                <c:pt idx="64">
                  <c:v>4.65527478683001E-3</c:v>
                </c:pt>
                <c:pt idx="65">
                  <c:v>4.9083299183975962E-3</c:v>
                </c:pt>
                <c:pt idx="66">
                  <c:v>5.1647453703750484E-3</c:v>
                </c:pt>
                <c:pt idx="67">
                  <c:v>5.4245211427623678E-3</c:v>
                </c:pt>
                <c:pt idx="68">
                  <c:v>5.6876572355595541E-3</c:v>
                </c:pt>
                <c:pt idx="69">
                  <c:v>5.9541536487666058E-3</c:v>
                </c:pt>
                <c:pt idx="70">
                  <c:v>6.2240103823835245E-3</c:v>
                </c:pt>
                <c:pt idx="71">
                  <c:v>6.4972274364103102E-3</c:v>
                </c:pt>
                <c:pt idx="72">
                  <c:v>6.7738048108469629E-3</c:v>
                </c:pt>
                <c:pt idx="73">
                  <c:v>7.0537425056934819E-3</c:v>
                </c:pt>
                <c:pt idx="74">
                  <c:v>7.337040520949867E-3</c:v>
                </c:pt>
                <c:pt idx="75">
                  <c:v>7.6236988566161182E-3</c:v>
                </c:pt>
                <c:pt idx="76">
                  <c:v>7.9137175126922383E-3</c:v>
                </c:pt>
                <c:pt idx="77">
                  <c:v>8.2070964891782228E-3</c:v>
                </c:pt>
                <c:pt idx="78">
                  <c:v>8.5038357860740751E-3</c:v>
                </c:pt>
                <c:pt idx="79">
                  <c:v>8.8039354033797937E-3</c:v>
                </c:pt>
                <c:pt idx="80">
                  <c:v>9.1073953410953784E-3</c:v>
                </c:pt>
                <c:pt idx="81">
                  <c:v>9.414215599220831E-3</c:v>
                </c:pt>
                <c:pt idx="82">
                  <c:v>9.7243961777561481E-3</c:v>
                </c:pt>
                <c:pt idx="83">
                  <c:v>1.0037937076701333E-2</c:v>
                </c:pt>
                <c:pt idx="84">
                  <c:v>1.0354838296056386E-2</c:v>
                </c:pt>
                <c:pt idx="85">
                  <c:v>1.0675099835821305E-2</c:v>
                </c:pt>
                <c:pt idx="86">
                  <c:v>1.099872169599609E-2</c:v>
                </c:pt>
                <c:pt idx="87">
                  <c:v>1.132570387658074E-2</c:v>
                </c:pt>
                <c:pt idx="88">
                  <c:v>1.1656046377575259E-2</c:v>
                </c:pt>
                <c:pt idx="89">
                  <c:v>1.1989749198979643E-2</c:v>
                </c:pt>
                <c:pt idx="90">
                  <c:v>1.2326812340793896E-2</c:v>
                </c:pt>
                <c:pt idx="91">
                  <c:v>1.2667235803018012E-2</c:v>
                </c:pt>
                <c:pt idx="92">
                  <c:v>1.3011019585651998E-2</c:v>
                </c:pt>
                <c:pt idx="93">
                  <c:v>1.335816368869585E-2</c:v>
                </c:pt>
                <c:pt idx="94">
                  <c:v>1.3708668112149566E-2</c:v>
                </c:pt>
                <c:pt idx="95">
                  <c:v>1.4062532856013152E-2</c:v>
                </c:pt>
                <c:pt idx="96">
                  <c:v>1.4419757920286602E-2</c:v>
                </c:pt>
                <c:pt idx="97">
                  <c:v>1.4780343304969919E-2</c:v>
                </c:pt>
                <c:pt idx="98">
                  <c:v>1.5144289010063105E-2</c:v>
                </c:pt>
                <c:pt idx="99">
                  <c:v>1.5511595035566154E-2</c:v>
                </c:pt>
                <c:pt idx="100">
                  <c:v>1.5882261381479072E-2</c:v>
                </c:pt>
                <c:pt idx="101">
                  <c:v>1.6256288047801857E-2</c:v>
                </c:pt>
                <c:pt idx="102">
                  <c:v>1.6633675034534508E-2</c:v>
                </c:pt>
                <c:pt idx="103">
                  <c:v>1.7014422341677025E-2</c:v>
                </c:pt>
                <c:pt idx="104">
                  <c:v>1.7398529969229408E-2</c:v>
                </c:pt>
                <c:pt idx="105">
                  <c:v>1.7785997917191661E-2</c:v>
                </c:pt>
                <c:pt idx="106">
                  <c:v>1.8176826185563776E-2</c:v>
                </c:pt>
                <c:pt idx="107">
                  <c:v>1.8571014774345761E-2</c:v>
                </c:pt>
                <c:pt idx="108">
                  <c:v>1.8968563683537609E-2</c:v>
                </c:pt>
                <c:pt idx="109">
                  <c:v>1.9369472913139327E-2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6F-4EA9-87B0-02572D83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3968"/>
        <c:axId val="1"/>
      </c:scatterChart>
      <c:valAx>
        <c:axId val="68238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224177376889"/>
              <c:y val="0.86096256684491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3.0000000000000006E-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24598930481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3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766987459900833E-2"/>
          <c:y val="0.88770053475935828"/>
          <c:w val="0.77464903741492408"/>
          <c:h val="5.34759358288769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038626782634896"/>
          <c:w val="0.80847785677327866"/>
          <c:h val="0.56473981130501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DB-4C84-A60E-30C246C665B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DB-4C84-A60E-30C246C665B7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DB-4C84-A60E-30C246C665B7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8">
                  <c:v>1.0441200000059325E-2</c:v>
                </c:pt>
                <c:pt idx="90">
                  <c:v>9.6327999999630265E-3</c:v>
                </c:pt>
                <c:pt idx="92">
                  <c:v>1.0632799996528774E-2</c:v>
                </c:pt>
                <c:pt idx="94">
                  <c:v>1.1632799993094523E-2</c:v>
                </c:pt>
                <c:pt idx="96">
                  <c:v>1.0231599997496232E-2</c:v>
                </c:pt>
                <c:pt idx="98">
                  <c:v>1.0631600001943298E-2</c:v>
                </c:pt>
                <c:pt idx="100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DB-4C84-A60E-30C246C665B7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9">
                  <c:v>1.0441200000059325E-2</c:v>
                </c:pt>
                <c:pt idx="91">
                  <c:v>9.6327999999630265E-3</c:v>
                </c:pt>
                <c:pt idx="93">
                  <c:v>1.0632799996528774E-2</c:v>
                </c:pt>
                <c:pt idx="95">
                  <c:v>1.1632799993094523E-2</c:v>
                </c:pt>
                <c:pt idx="97">
                  <c:v>1.0231599997496232E-2</c:v>
                </c:pt>
                <c:pt idx="99">
                  <c:v>1.0631600001943298E-2</c:v>
                </c:pt>
                <c:pt idx="101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DB-4C84-A60E-30C246C665B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DB-4C84-A60E-30C246C665B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DB-4C84-A60E-30C246C665B7}"/>
            </c:ext>
          </c:extLst>
        </c:ser>
        <c:ser>
          <c:idx val="7"/>
          <c:order val="7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1'!$AY$2:$AY$127</c:f>
              <c:numCache>
                <c:formatCode>General</c:formatCode>
                <c:ptCount val="126"/>
                <c:pt idx="0">
                  <c:v>-7.6341029020548616E-3</c:v>
                </c:pt>
                <c:pt idx="1">
                  <c:v>-7.4001696840732527E-3</c:v>
                </c:pt>
                <c:pt idx="2">
                  <c:v>-7.1185119897527781E-3</c:v>
                </c:pt>
                <c:pt idx="3">
                  <c:v>-6.7919759577111175E-3</c:v>
                </c:pt>
                <c:pt idx="4">
                  <c:v>-6.4241530835214399E-3</c:v>
                </c:pt>
                <c:pt idx="5">
                  <c:v>-6.0193726747690343E-3</c:v>
                </c:pt>
                <c:pt idx="6">
                  <c:v>-5.5826756198624145E-3</c:v>
                </c:pt>
                <c:pt idx="7">
                  <c:v>-5.1197663634292255E-3</c:v>
                </c:pt>
                <c:pt idx="8">
                  <c:v>-4.636940673852636E-3</c:v>
                </c:pt>
                <c:pt idx="9">
                  <c:v>-4.1409879020965776E-3</c:v>
                </c:pt>
                <c:pt idx="10">
                  <c:v>-3.6390679549080005E-3</c:v>
                </c:pt>
                <c:pt idx="11">
                  <c:v>-3.1385650609136269E-3</c:v>
                </c:pt>
                <c:pt idx="12">
                  <c:v>-2.6469224397430678E-3</c:v>
                </c:pt>
                <c:pt idx="13">
                  <c:v>-2.1714639679010668E-3</c:v>
                </c:pt>
                <c:pt idx="14">
                  <c:v>-1.7192106043507579E-3</c:v>
                </c:pt>
                <c:pt idx="15">
                  <c:v>-1.2967004295893628E-3</c:v>
                </c:pt>
                <c:pt idx="16">
                  <c:v>-9.0982145639066951E-4</c:v>
                </c:pt>
                <c:pt idx="17">
                  <c:v>-5.6366578612558052E-4</c:v>
                </c:pt>
                <c:pt idx="18">
                  <c:v>-2.6241224591899747E-4</c:v>
                </c:pt>
                <c:pt idx="19">
                  <c:v>-9.2425204755506966E-6</c:v>
                </c:pt>
                <c:pt idx="20">
                  <c:v>1.9370673400634841E-4</c:v>
                </c:pt>
                <c:pt idx="21">
                  <c:v>3.4535590913854991E-4</c:v>
                </c:pt>
                <c:pt idx="22">
                  <c:v>4.4566107562068503E-4</c:v>
                </c:pt>
                <c:pt idx="23">
                  <c:v>4.9556358239907956E-4</c:v>
                </c:pt>
                <c:pt idx="24">
                  <c:v>4.9691622605501327E-4</c:v>
                </c:pt>
                <c:pt idx="25">
                  <c:v>4.5239217427254499E-4</c:v>
                </c:pt>
                <c:pt idx="26">
                  <c:v>3.6538280411230846E-4</c:v>
                </c:pt>
                <c:pt idx="27">
                  <c:v>2.3989011270859938E-4</c:v>
                </c:pt>
                <c:pt idx="28">
                  <c:v>8.0418529362896469E-5</c:v>
                </c:pt>
                <c:pt idx="29">
                  <c:v>-1.081300423044539E-4</c:v>
                </c:pt>
                <c:pt idx="30">
                  <c:v>-3.2055516355869885E-4</c:v>
                </c:pt>
                <c:pt idx="31">
                  <c:v>-5.5144897356801826E-4</c:v>
                </c:pt>
                <c:pt idx="32">
                  <c:v>-7.9527852732359967E-4</c:v>
                </c:pt>
                <c:pt idx="33">
                  <c:v>-1.0464591140478365E-3</c:v>
                </c:pt>
                <c:pt idx="34">
                  <c:v>-1.2994188549761575E-3</c:v>
                </c:pt>
                <c:pt idx="35">
                  <c:v>-1.5486552712842276E-3</c:v>
                </c:pt>
                <c:pt idx="36">
                  <c:v>-1.7887847728787517E-3</c:v>
                </c:pt>
                <c:pt idx="37">
                  <c:v>-2.0145861702538896E-3</c:v>
                </c:pt>
                <c:pt idx="38">
                  <c:v>-2.2210393780790583E-3</c:v>
                </c:pt>
                <c:pt idx="39">
                  <c:v>-2.4033604814982248E-3</c:v>
                </c:pt>
                <c:pt idx="40">
                  <c:v>-2.5570342912314224E-3</c:v>
                </c:pt>
                <c:pt idx="41">
                  <c:v>-2.6778454339840534E-3</c:v>
                </c:pt>
                <c:pt idx="42">
                  <c:v>-2.7619089184839699E-3</c:v>
                </c:pt>
                <c:pt idx="43">
                  <c:v>-2.8057009887010841E-3</c:v>
                </c:pt>
                <c:pt idx="44">
                  <c:v>-2.8060909249121172E-3</c:v>
                </c:pt>
                <c:pt idx="45">
                  <c:v>-2.7603742777442355E-3</c:v>
                </c:pt>
                <c:pt idx="46">
                  <c:v>-2.6663078153975517E-3</c:v>
                </c:pt>
                <c:pt idx="47">
                  <c:v>-2.5221462237280251E-3</c:v>
                </c:pt>
                <c:pt idx="48">
                  <c:v>-2.3266803162559548E-3</c:v>
                </c:pt>
                <c:pt idx="49">
                  <c:v>-2.0792761810174616E-3</c:v>
                </c:pt>
                <c:pt idx="50">
                  <c:v>-1.7799143109926245E-3</c:v>
                </c:pt>
                <c:pt idx="51">
                  <c:v>-1.4292273373908548E-3</c:v>
                </c:pt>
                <c:pt idx="52">
                  <c:v>-1.0285345211853386E-3</c:v>
                </c:pt>
                <c:pt idx="53">
                  <c:v>-5.7987067990481053E-4</c:v>
                </c:pt>
                <c:pt idx="54">
                  <c:v>-8.6006769686957849E-5</c:v>
                </c:pt>
                <c:pt idx="55">
                  <c:v>4.4954104138103307E-4</c:v>
                </c:pt>
                <c:pt idx="56">
                  <c:v>1.0225172163961286E-3</c:v>
                </c:pt>
                <c:pt idx="57">
                  <c:v>1.6279510415674217E-3</c:v>
                </c:pt>
                <c:pt idx="58">
                  <c:v>2.2602023219748788E-3</c:v>
                </c:pt>
                <c:pt idx="59">
                  <c:v>2.9130310844617375E-3</c:v>
                </c:pt>
                <c:pt idx="60">
                  <c:v>3.5796927204670001E-3</c:v>
                </c:pt>
                <c:pt idx="61">
                  <c:v>4.2530585168307116E-3</c:v>
                </c:pt>
                <c:pt idx="62">
                  <c:v>4.9257596949204493E-3</c:v>
                </c:pt>
                <c:pt idx="63">
                  <c:v>5.5903510554444888E-3</c:v>
                </c:pt>
                <c:pt idx="64">
                  <c:v>6.2394883261640477E-3</c:v>
                </c:pt>
                <c:pt idx="65">
                  <c:v>6.8661115962279987E-3</c:v>
                </c:pt>
                <c:pt idx="66">
                  <c:v>7.4636260607074713E-3</c:v>
                </c:pt>
                <c:pt idx="67">
                  <c:v>8.0260709082320917E-3</c:v>
                </c:pt>
                <c:pt idx="68">
                  <c:v>8.5482676781737255E-3</c:v>
                </c:pt>
                <c:pt idx="69">
                  <c:v>9.0259407717162184E-3</c:v>
                </c:pt>
                <c:pt idx="70">
                  <c:v>9.4558048647517025E-3</c:v>
                </c:pt>
                <c:pt idx="71">
                  <c:v>9.8356164705930473E-3</c:v>
                </c:pt>
                <c:pt idx="72">
                  <c:v>1.0164189510556731E-2</c:v>
                </c:pt>
                <c:pt idx="73">
                  <c:v>1.0441377150848904E-2</c:v>
                </c:pt>
                <c:pt idx="74">
                  <c:v>1.0668024098950639E-2</c:v>
                </c:pt>
                <c:pt idx="75">
                  <c:v>1.0845894866267251E-2</c:v>
                </c:pt>
                <c:pt idx="76">
                  <c:v>1.0977584151191416E-2</c:v>
                </c:pt>
                <c:pt idx="77">
                  <c:v>1.106641552989277E-2</c:v>
                </c:pt>
                <c:pt idx="78">
                  <c:v>1.1116334180796661E-2</c:v>
                </c:pt>
                <c:pt idx="79">
                  <c:v>1.1131798565788501E-2</c:v>
                </c:pt>
                <c:pt idx="80">
                  <c:v>1.1117675001748074E-2</c:v>
                </c:pt>
                <c:pt idx="81">
                  <c:v>1.1079138014876845E-2</c:v>
                </c:pt>
                <c:pt idx="82">
                  <c:v>1.1021578379810605E-2</c:v>
                </c:pt>
                <c:pt idx="83">
                  <c:v>1.0950519872574255E-2</c:v>
                </c:pt>
                <c:pt idx="84">
                  <c:v>1.0871545045679975E-2</c:v>
                </c:pt>
                <c:pt idx="85">
                  <c:v>1.0790229774290044E-2</c:v>
                </c:pt>
                <c:pt idx="86">
                  <c:v>1.071208591593897E-2</c:v>
                </c:pt>
                <c:pt idx="87">
                  <c:v>1.0642511154056108E-2</c:v>
                </c:pt>
                <c:pt idx="88">
                  <c:v>1.0586744934166437E-2</c:v>
                </c:pt>
                <c:pt idx="89">
                  <c:v>1.0549829327590207E-2</c:v>
                </c:pt>
                <c:pt idx="90">
                  <c:v>1.05365736495013E-2</c:v>
                </c:pt>
                <c:pt idx="91">
                  <c:v>1.0551521698963236E-2</c:v>
                </c:pt>
                <c:pt idx="92">
                  <c:v>1.0598920565077181E-2</c:v>
                </c:pt>
                <c:pt idx="93">
                  <c:v>1.0682690047118569E-2</c:v>
                </c:pt>
                <c:pt idx="94">
                  <c:v>1.0806391863096072E-2</c:v>
                </c:pt>
                <c:pt idx="95">
                  <c:v>1.097319796975087E-2</c:v>
                </c:pt>
                <c:pt idx="96">
                  <c:v>1.1185857489866061E-2</c:v>
                </c:pt>
                <c:pt idx="97">
                  <c:v>1.1446661944450633E-2</c:v>
                </c:pt>
                <c:pt idx="98">
                  <c:v>1.1757408723981441E-2</c:v>
                </c:pt>
                <c:pt idx="99">
                  <c:v>1.2119363010966756E-2</c:v>
                </c:pt>
                <c:pt idx="100">
                  <c:v>1.2533218691255921E-2</c:v>
                </c:pt>
                <c:pt idx="101">
                  <c:v>1.2999059166659211E-2</c:v>
                </c:pt>
                <c:pt idx="102">
                  <c:v>1.3516319404448501E-2</c:v>
                </c:pt>
                <c:pt idx="103">
                  <c:v>1.4083751020300465E-2</c:v>
                </c:pt>
                <c:pt idx="104">
                  <c:v>1.4699392669540689E-2</c:v>
                </c:pt>
                <c:pt idx="105">
                  <c:v>1.5360548482790759E-2</c:v>
                </c:pt>
                <c:pt idx="106">
                  <c:v>1.6063777676294886E-2</c:v>
                </c:pt>
                <c:pt idx="107">
                  <c:v>1.680489872861245E-2</c:v>
                </c:pt>
                <c:pt idx="108">
                  <c:v>1.7579011565880279E-2</c:v>
                </c:pt>
                <c:pt idx="109">
                  <c:v>1.8380540954693915E-2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DB-4C84-A60E-30C246C665B7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DB-4C84-A60E-30C246C66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7904"/>
        <c:axId val="1"/>
      </c:scatterChart>
      <c:valAx>
        <c:axId val="68238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950644599177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873393924932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7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481946624803771E-2"/>
          <c:y val="0.88705465535816286"/>
          <c:w val="0.77708072205260059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Quad. Residuals</a:t>
            </a:r>
          </a:p>
        </c:rich>
      </c:tx>
      <c:layout>
        <c:manualLayout>
          <c:xMode val="edge"/>
          <c:yMode val="edge"/>
          <c:x val="0.35736677115987459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7021943573669"/>
          <c:y val="0.21715846121824367"/>
          <c:w val="0.81034482758620685"/>
          <c:h val="0.571046323944270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1'!$AF$21:$AF$130</c:f>
              <c:numCache>
                <c:formatCode>General</c:formatCode>
                <c:ptCount val="110"/>
                <c:pt idx="16">
                  <c:v>3.9733118881167123E-3</c:v>
                </c:pt>
                <c:pt idx="17">
                  <c:v>3.6256736605401372E-3</c:v>
                </c:pt>
                <c:pt idx="20">
                  <c:v>1.2654585419162785E-3</c:v>
                </c:pt>
                <c:pt idx="21">
                  <c:v>-1.4606013278380312E-3</c:v>
                </c:pt>
                <c:pt idx="22">
                  <c:v>-1.2758409202108403E-3</c:v>
                </c:pt>
                <c:pt idx="23">
                  <c:v>-1.7510519966242532E-3</c:v>
                </c:pt>
                <c:pt idx="24">
                  <c:v>-4.4902731003042609E-3</c:v>
                </c:pt>
                <c:pt idx="25">
                  <c:v>-2.5934024222492493E-3</c:v>
                </c:pt>
                <c:pt idx="26">
                  <c:v>-3.2255207382123419E-3</c:v>
                </c:pt>
                <c:pt idx="27">
                  <c:v>-1.7331108889375576E-3</c:v>
                </c:pt>
                <c:pt idx="28">
                  <c:v>-4.2083775580592049E-3</c:v>
                </c:pt>
                <c:pt idx="29">
                  <c:v>-3.9599780169394284E-3</c:v>
                </c:pt>
                <c:pt idx="30">
                  <c:v>-3.6599780172421087E-3</c:v>
                </c:pt>
                <c:pt idx="31">
                  <c:v>-1.8352448328655463E-3</c:v>
                </c:pt>
                <c:pt idx="32">
                  <c:v>-1.3868461716063452E-3</c:v>
                </c:pt>
                <c:pt idx="33">
                  <c:v>-6.0137153553830288E-3</c:v>
                </c:pt>
                <c:pt idx="34">
                  <c:v>-1.7889824601799828E-3</c:v>
                </c:pt>
                <c:pt idx="35">
                  <c:v>-2.8427242197543302E-3</c:v>
                </c:pt>
                <c:pt idx="36">
                  <c:v>-2.6427242175307976E-3</c:v>
                </c:pt>
                <c:pt idx="37">
                  <c:v>-4.6179916408036845E-3</c:v>
                </c:pt>
                <c:pt idx="38">
                  <c:v>-2.0448642131670959E-3</c:v>
                </c:pt>
                <c:pt idx="39">
                  <c:v>-2.716876635927329E-3</c:v>
                </c:pt>
                <c:pt idx="40">
                  <c:v>-4.192145947459593E-3</c:v>
                </c:pt>
                <c:pt idx="41">
                  <c:v>-4.3083433344474446E-3</c:v>
                </c:pt>
                <c:pt idx="42">
                  <c:v>-2.1836139234580653E-3</c:v>
                </c:pt>
                <c:pt idx="43">
                  <c:v>-1.1374044865291671E-3</c:v>
                </c:pt>
                <c:pt idx="44">
                  <c:v>-4.2126753974499713E-3</c:v>
                </c:pt>
                <c:pt idx="45">
                  <c:v>-3.220610753997231E-3</c:v>
                </c:pt>
                <c:pt idx="46">
                  <c:v>-3.767751324392333E-3</c:v>
                </c:pt>
                <c:pt idx="47">
                  <c:v>-1.2974938833155963E-3</c:v>
                </c:pt>
                <c:pt idx="48">
                  <c:v>-4.6247087007853689E-3</c:v>
                </c:pt>
                <c:pt idx="49">
                  <c:v>-3.6544582034079942E-3</c:v>
                </c:pt>
                <c:pt idx="50">
                  <c:v>-2.4386539669659143E-3</c:v>
                </c:pt>
                <c:pt idx="51">
                  <c:v>-4.0336681714906409E-3</c:v>
                </c:pt>
                <c:pt idx="52">
                  <c:v>-3.8336681692671083E-3</c:v>
                </c:pt>
                <c:pt idx="53">
                  <c:v>-3.0336681749248929E-3</c:v>
                </c:pt>
                <c:pt idx="54">
                  <c:v>-4.1933375985919626E-3</c:v>
                </c:pt>
                <c:pt idx="55">
                  <c:v>-3.6933375966711098E-3</c:v>
                </c:pt>
                <c:pt idx="56">
                  <c:v>-2.6231794056212057E-3</c:v>
                </c:pt>
                <c:pt idx="57">
                  <c:v>-3.9985023587942245E-3</c:v>
                </c:pt>
                <c:pt idx="58">
                  <c:v>-2.8790365010233064E-3</c:v>
                </c:pt>
                <c:pt idx="59">
                  <c:v>-3.6543630671461258E-3</c:v>
                </c:pt>
                <c:pt idx="60">
                  <c:v>-2.2393575320470739E-3</c:v>
                </c:pt>
                <c:pt idx="61">
                  <c:v>2.7906424682136964E-3</c:v>
                </c:pt>
                <c:pt idx="62">
                  <c:v>-7.8688428973081297E-4</c:v>
                </c:pt>
                <c:pt idx="63">
                  <c:v>-5.8688428750728033E-4</c:v>
                </c:pt>
                <c:pt idx="64">
                  <c:v>-1.5622647889962102E-3</c:v>
                </c:pt>
                <c:pt idx="65">
                  <c:v>-1.2622647892988901E-3</c:v>
                </c:pt>
                <c:pt idx="66">
                  <c:v>-1.2622647892988901E-3</c:v>
                </c:pt>
                <c:pt idx="67">
                  <c:v>-1.4286052232801529E-3</c:v>
                </c:pt>
                <c:pt idx="68">
                  <c:v>1.8054778473849242E-3</c:v>
                </c:pt>
                <c:pt idx="69">
                  <c:v>1.9054778521346693E-3</c:v>
                </c:pt>
                <c:pt idx="70">
                  <c:v>2.0054778496084568E-3</c:v>
                </c:pt>
                <c:pt idx="71">
                  <c:v>2.7386609190973785E-3</c:v>
                </c:pt>
                <c:pt idx="72">
                  <c:v>3.638660918189339E-3</c:v>
                </c:pt>
                <c:pt idx="73">
                  <c:v>3.8386609204128716E-3</c:v>
                </c:pt>
                <c:pt idx="74">
                  <c:v>2.3311480899054719E-3</c:v>
                </c:pt>
                <c:pt idx="75">
                  <c:v>2.4411482944914301E-3</c:v>
                </c:pt>
                <c:pt idx="76">
                  <c:v>2.5811480945038771E-3</c:v>
                </c:pt>
                <c:pt idx="77">
                  <c:v>2.2980845891648503E-3</c:v>
                </c:pt>
                <c:pt idx="78">
                  <c:v>4.1980845920985164E-3</c:v>
                </c:pt>
                <c:pt idx="79">
                  <c:v>5.2980845861380519E-3</c:v>
                </c:pt>
                <c:pt idx="80">
                  <c:v>1.3225894377439356E-3</c:v>
                </c:pt>
                <c:pt idx="81">
                  <c:v>2.5225894365332163E-3</c:v>
                </c:pt>
                <c:pt idx="82">
                  <c:v>2.7225894387567489E-3</c:v>
                </c:pt>
                <c:pt idx="83">
                  <c:v>2.9596169941885379E-3</c:v>
                </c:pt>
                <c:pt idx="84">
                  <c:v>2.7710900974201279E-3</c:v>
                </c:pt>
                <c:pt idx="85">
                  <c:v>2.7710900974201279E-3</c:v>
                </c:pt>
                <c:pt idx="86">
                  <c:v>2.7710900974201279E-3</c:v>
                </c:pt>
                <c:pt idx="87">
                  <c:v>2.7710900974201279E-3</c:v>
                </c:pt>
                <c:pt idx="88">
                  <c:v>3.4710901015645133E-3</c:v>
                </c:pt>
                <c:pt idx="89">
                  <c:v>3.4710901015645133E-3</c:v>
                </c:pt>
                <c:pt idx="90">
                  <c:v>2.6043894919265155E-3</c:v>
                </c:pt>
                <c:pt idx="91">
                  <c:v>2.6043894919265155E-3</c:v>
                </c:pt>
                <c:pt idx="92">
                  <c:v>3.6043894884922635E-3</c:v>
                </c:pt>
                <c:pt idx="93">
                  <c:v>3.6043894884922635E-3</c:v>
                </c:pt>
                <c:pt idx="94">
                  <c:v>4.6043894850580115E-3</c:v>
                </c:pt>
                <c:pt idx="95">
                  <c:v>4.6043894850580115E-3</c:v>
                </c:pt>
                <c:pt idx="96">
                  <c:v>3.1193494454817509E-3</c:v>
                </c:pt>
                <c:pt idx="97">
                  <c:v>3.1193494454817509E-3</c:v>
                </c:pt>
                <c:pt idx="98">
                  <c:v>3.5193494499288162E-3</c:v>
                </c:pt>
                <c:pt idx="99">
                  <c:v>3.5193494499288162E-3</c:v>
                </c:pt>
                <c:pt idx="100">
                  <c:v>3.9193494470999238E-3</c:v>
                </c:pt>
                <c:pt idx="101">
                  <c:v>3.9193494470999238E-3</c:v>
                </c:pt>
                <c:pt idx="102">
                  <c:v>1.5249778269051627E-3</c:v>
                </c:pt>
                <c:pt idx="103">
                  <c:v>2.0249778288260155E-3</c:v>
                </c:pt>
                <c:pt idx="104">
                  <c:v>2.5249778307468683E-3</c:v>
                </c:pt>
                <c:pt idx="105">
                  <c:v>2.3494218171407032E-3</c:v>
                </c:pt>
                <c:pt idx="106">
                  <c:v>2.849421819061556E-3</c:v>
                </c:pt>
                <c:pt idx="107">
                  <c:v>3.7494218181535165E-3</c:v>
                </c:pt>
                <c:pt idx="108">
                  <c:v>-2.542617644632466E-3</c:v>
                </c:pt>
                <c:pt idx="109">
                  <c:v>-2.7921874367029028E-3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1B-4555-B778-EE7EA51089C3}"/>
            </c:ext>
          </c:extLst>
        </c:ser>
        <c:ser>
          <c:idx val="1"/>
          <c:order val="1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1'!$BA$2:$BA$127</c:f>
              <c:numCache>
                <c:formatCode>General</c:formatCode>
                <c:ptCount val="126"/>
                <c:pt idx="0">
                  <c:v>-3.0833157210819486E-3</c:v>
                </c:pt>
                <c:pt idx="1">
                  <c:v>-2.8873771284364629E-3</c:v>
                </c:pt>
                <c:pt idx="2">
                  <c:v>-2.6470743798619771E-3</c:v>
                </c:pt>
                <c:pt idx="3">
                  <c:v>-2.365253613976171E-3</c:v>
                </c:pt>
                <c:pt idx="4">
                  <c:v>-2.0455063263522155E-3</c:v>
                </c:pt>
                <c:pt idx="5">
                  <c:v>-1.6921618245753999E-3</c:v>
                </c:pt>
                <c:pt idx="6">
                  <c:v>-1.3102609970542338E-3</c:v>
                </c:pt>
                <c:pt idx="7">
                  <c:v>-9.0550828841636627E-4</c:v>
                </c:pt>
                <c:pt idx="8">
                  <c:v>-4.8419946704496568E-4</c:v>
                </c:pt>
                <c:pt idx="9">
                  <c:v>-5.3123883903962223E-5</c:v>
                </c:pt>
                <c:pt idx="10">
                  <c:v>3.8055855425969275E-4</c:v>
                </c:pt>
                <c:pt idx="11">
                  <c:v>8.0946361881927865E-4</c:v>
                </c:pt>
                <c:pt idx="12">
                  <c:v>1.2261480901451826E-3</c:v>
                </c:pt>
                <c:pt idx="13">
                  <c:v>1.6232880917326613E-3</c:v>
                </c:pt>
                <c:pt idx="14">
                  <c:v>1.9938626646185827E-3</c:v>
                </c:pt>
                <c:pt idx="15">
                  <c:v>2.3313337283057227E-3</c:v>
                </c:pt>
                <c:pt idx="16">
                  <c:v>2.6298132700202947E-3</c:v>
                </c:pt>
                <c:pt idx="17">
                  <c:v>2.8842091883913954E-3</c:v>
                </c:pt>
                <c:pt idx="18">
                  <c:v>3.0903426562941243E-3</c:v>
                </c:pt>
                <c:pt idx="19">
                  <c:v>3.2450319890238496E-3</c:v>
                </c:pt>
                <c:pt idx="20">
                  <c:v>3.3461405303821606E-3</c:v>
                </c:pt>
                <c:pt idx="21">
                  <c:v>3.3925886719809078E-3</c:v>
                </c:pt>
                <c:pt idx="22">
                  <c:v>3.384332484519722E-3</c:v>
                </c:pt>
                <c:pt idx="23">
                  <c:v>3.3223133169449286E-3</c:v>
                </c:pt>
                <c:pt idx="24">
                  <c:v>3.2083839658378077E-3</c:v>
                </c:pt>
                <c:pt idx="25">
                  <c:v>3.0452175988824187E-3</c:v>
                </c:pt>
                <c:pt idx="26">
                  <c:v>2.8362055931393944E-3</c:v>
                </c:pt>
                <c:pt idx="27">
                  <c:v>2.585349945743031E-3</c:v>
                </c:pt>
                <c:pt idx="28">
                  <c:v>2.2971550859948071E-3</c:v>
                </c:pt>
                <c:pt idx="29">
                  <c:v>1.9765229175150697E-3</c:v>
                </c:pt>
                <c:pt idx="30">
                  <c:v>1.6286538790385701E-3</c:v>
                </c:pt>
                <c:pt idx="31">
                  <c:v>1.2589558313971299E-3</c:v>
                </c:pt>
                <c:pt idx="32">
                  <c:v>8.7296171959956137E-4</c:v>
                </c:pt>
                <c:pt idx="33">
                  <c:v>4.7625625442347083E-4</c:v>
                </c:pt>
                <c:pt idx="34">
                  <c:v>7.4411314633428973E-5</c:v>
                </c:pt>
                <c:pt idx="35">
                  <c:v>-3.2707062094622852E-4</c:v>
                </c:pt>
                <c:pt idx="36">
                  <c:v>-7.228059622222064E-4</c:v>
                </c:pt>
                <c:pt idx="37">
                  <c:v>-1.1075735196886642E-3</c:v>
                </c:pt>
                <c:pt idx="38">
                  <c:v>-1.4763532080150203E-3</c:v>
                </c:pt>
                <c:pt idx="39">
                  <c:v>-1.8243611123452408E-3</c:v>
                </c:pt>
                <c:pt idx="40">
                  <c:v>-2.1470820433993586E-3</c:v>
                </c:pt>
                <c:pt idx="41">
                  <c:v>-2.4403006278827769E-3</c:v>
                </c:pt>
                <c:pt idx="42">
                  <c:v>-2.7001318745233462E-3</c:v>
                </c:pt>
                <c:pt idx="43">
                  <c:v>-2.9230520272909809E-3</c:v>
                </c:pt>
                <c:pt idx="44">
                  <c:v>-3.1059303664624006E-3</c:v>
                </c:pt>
                <c:pt idx="45">
                  <c:v>-3.2460624426647725E-3</c:v>
                </c:pt>
                <c:pt idx="46">
                  <c:v>-3.3412050240982085E-3</c:v>
                </c:pt>
                <c:pt idx="47">
                  <c:v>-3.3896127966186688E-3</c:v>
                </c:pt>
                <c:pt idx="48">
                  <c:v>-3.3900765737464519E-3</c:v>
                </c:pt>
                <c:pt idx="49">
                  <c:v>-3.3419624435176787E-3</c:v>
                </c:pt>
                <c:pt idx="50">
                  <c:v>-3.2452508989124283E-3</c:v>
                </c:pt>
                <c:pt idx="51">
                  <c:v>-3.1005745711401114E-3</c:v>
                </c:pt>
                <c:pt idx="52">
                  <c:v>-2.909252721173915E-3</c:v>
                </c:pt>
                <c:pt idx="53">
                  <c:v>-2.6733201665425734E-3</c:v>
                </c:pt>
                <c:pt idx="54">
                  <c:v>-2.3955478633837738E-3</c:v>
                </c:pt>
                <c:pt idx="55">
                  <c:v>-2.0794519797847025E-3</c:v>
                </c:pt>
                <c:pt idx="56">
                  <c:v>-1.7292880526483933E-3</c:v>
                </c:pt>
                <c:pt idx="57">
                  <c:v>-1.350026795765753E-3</c:v>
                </c:pt>
                <c:pt idx="58">
                  <c:v>-9.4730840405681525E-4</c:v>
                </c:pt>
                <c:pt idx="59">
                  <c:v>-5.2737285067834235E-4</c:v>
                </c:pt>
                <c:pt idx="60">
                  <c:v>-9.6964744191332665E-5</c:v>
                </c:pt>
                <c:pt idx="61">
                  <c:v>3.3678720224425863E-4</c:v>
                </c:pt>
                <c:pt idx="62">
                  <c:v>7.6651420999601042E-4</c:v>
                </c:pt>
                <c:pt idx="63">
                  <c:v>1.1847710797721978E-3</c:v>
                </c:pt>
                <c:pt idx="64">
                  <c:v>1.5842135393340374E-3</c:v>
                </c:pt>
                <c:pt idx="65">
                  <c:v>1.9577816778304029E-3</c:v>
                </c:pt>
                <c:pt idx="66">
                  <c:v>2.2988806903324228E-3</c:v>
                </c:pt>
                <c:pt idx="67">
                  <c:v>2.6015497654697235E-3</c:v>
                </c:pt>
                <c:pt idx="68">
                  <c:v>2.8606104426141714E-3</c:v>
                </c:pt>
                <c:pt idx="69">
                  <c:v>3.0717871229496135E-3</c:v>
                </c:pt>
                <c:pt idx="70">
                  <c:v>3.231794482368178E-3</c:v>
                </c:pt>
                <c:pt idx="71">
                  <c:v>3.3383890341827376E-3</c:v>
                </c:pt>
                <c:pt idx="72">
                  <c:v>3.3903846997097686E-3</c:v>
                </c:pt>
                <c:pt idx="73">
                  <c:v>3.3876346451554235E-3</c:v>
                </c:pt>
                <c:pt idx="74">
                  <c:v>3.3309835780007723E-3</c:v>
                </c:pt>
                <c:pt idx="75">
                  <c:v>3.2221960096511333E-3</c:v>
                </c:pt>
                <c:pt idx="76">
                  <c:v>3.0638666384991764E-3</c:v>
                </c:pt>
                <c:pt idx="77">
                  <c:v>2.8593190407145467E-3</c:v>
                </c:pt>
                <c:pt idx="78">
                  <c:v>2.6124983947225866E-3</c:v>
                </c:pt>
                <c:pt idx="79">
                  <c:v>2.3278631624087066E-3</c:v>
                </c:pt>
                <c:pt idx="80">
                  <c:v>2.0102796606526955E-3</c:v>
                </c:pt>
                <c:pt idx="81">
                  <c:v>1.6649224156560141E-3</c:v>
                </c:pt>
                <c:pt idx="82">
                  <c:v>1.2971822020544576E-3</c:v>
                </c:pt>
                <c:pt idx="83">
                  <c:v>9.1258279587292236E-4</c:v>
                </c:pt>
                <c:pt idx="84">
                  <c:v>5.1670674962358946E-4</c:v>
                </c:pt>
                <c:pt idx="85">
                  <c:v>1.151299384687379E-4</c:v>
                </c:pt>
                <c:pt idx="86">
                  <c:v>-2.8663578005712044E-4</c:v>
                </c:pt>
                <c:pt idx="87">
                  <c:v>-6.8319272252463116E-4</c:v>
                </c:pt>
                <c:pt idx="88">
                  <c:v>-1.0693014434088211E-3</c:v>
                </c:pt>
                <c:pt idx="89">
                  <c:v>-1.4399198713894361E-3</c:v>
                </c:pt>
                <c:pt idx="90">
                  <c:v>-1.7902386912925965E-3</c:v>
                </c:pt>
                <c:pt idx="91">
                  <c:v>-2.1157141040547773E-3</c:v>
                </c:pt>
                <c:pt idx="92">
                  <c:v>-2.4120990205748162E-3</c:v>
                </c:pt>
                <c:pt idx="93">
                  <c:v>-2.6754736415772803E-3</c:v>
                </c:pt>
                <c:pt idx="94">
                  <c:v>-2.9022762490534932E-3</c:v>
                </c:pt>
                <c:pt idx="95">
                  <c:v>-3.0893348862622819E-3</c:v>
                </c:pt>
                <c:pt idx="96">
                  <c:v>-3.2339004304205417E-3</c:v>
                </c:pt>
                <c:pt idx="97">
                  <c:v>-3.3336813605192852E-3</c:v>
                </c:pt>
                <c:pt idx="98">
                  <c:v>-3.3868802860816637E-3</c:v>
                </c:pt>
                <c:pt idx="99">
                  <c:v>-3.3922320245993965E-3</c:v>
                </c:pt>
                <c:pt idx="100">
                  <c:v>-3.3490426902231516E-3</c:v>
                </c:pt>
                <c:pt idx="101">
                  <c:v>-3.2572288811426459E-3</c:v>
                </c:pt>
                <c:pt idx="102">
                  <c:v>-3.1173556300860073E-3</c:v>
                </c:pt>
                <c:pt idx="103">
                  <c:v>-2.9306713213765592E-3</c:v>
                </c:pt>
                <c:pt idx="104">
                  <c:v>-2.6991372996887182E-3</c:v>
                </c:pt>
                <c:pt idx="105">
                  <c:v>-2.4254494344009016E-3</c:v>
                </c:pt>
                <c:pt idx="106">
                  <c:v>-2.1130485092688898E-3</c:v>
                </c:pt>
                <c:pt idx="107">
                  <c:v>-1.7661160457333098E-3</c:v>
                </c:pt>
                <c:pt idx="108">
                  <c:v>-1.3895521176573312E-3</c:v>
                </c:pt>
                <c:pt idx="109">
                  <c:v>-9.889319584454122E-4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1B-4555-B778-EE7EA5108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0200"/>
        <c:axId val="1"/>
      </c:scatterChart>
      <c:valAx>
        <c:axId val="682390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4576802507834"/>
              <c:y val="0.86059093819706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09120910824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0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909090909090912E-2"/>
          <c:y val="0.88740058967159929"/>
          <c:w val="0.77586206896551724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555555555555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222282504021548"/>
          <c:w val="0.80847785677327866"/>
          <c:h val="0.56111263322654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2'!$H$21:$H$120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7-4A15-B5C9-AD4B0B219C62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2'!$I$21:$I$120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37-4A15-B5C9-AD4B0B219C6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2'!$J$21:$J$120</c:f>
              <c:numCache>
                <c:formatCode>General</c:formatCode>
                <c:ptCount val="100"/>
                <c:pt idx="3">
                  <c:v>-4.674400006479118E-3</c:v>
                </c:pt>
                <c:pt idx="4">
                  <c:v>2.450799998769071E-3</c:v>
                </c:pt>
                <c:pt idx="6">
                  <c:v>2.0035999914398417E-3</c:v>
                </c:pt>
                <c:pt idx="7">
                  <c:v>1.1288000023341738E-3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6">
                  <c:v>9.0551999965100549E-3</c:v>
                </c:pt>
                <c:pt idx="77">
                  <c:v>1.0955199999443721E-2</c:v>
                </c:pt>
                <c:pt idx="78">
                  <c:v>1.2055199993483257E-2</c:v>
                </c:pt>
                <c:pt idx="79">
                  <c:v>8.0803999953786843E-3</c:v>
                </c:pt>
                <c:pt idx="80">
                  <c:v>9.2803999941679649E-3</c:v>
                </c:pt>
                <c:pt idx="81">
                  <c:v>9.4803999963914976E-3</c:v>
                </c:pt>
                <c:pt idx="92">
                  <c:v>1.0384799992607441E-2</c:v>
                </c:pt>
                <c:pt idx="93">
                  <c:v>1.0884799994528294E-2</c:v>
                </c:pt>
                <c:pt idx="94">
                  <c:v>1.1384799996449146E-2</c:v>
                </c:pt>
                <c:pt idx="95">
                  <c:v>1.1209999996935949E-2</c:v>
                </c:pt>
                <c:pt idx="96">
                  <c:v>1.1709999998856802E-2</c:v>
                </c:pt>
                <c:pt idx="9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37-4A15-B5C9-AD4B0B219C6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2'!$K$21:$K$120</c:f>
              <c:numCache>
                <c:formatCode>General</c:formatCode>
                <c:ptCount val="10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5">
                  <c:v>-3.5216000032960437E-3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5">
                  <c:v>-2.2028000021236949E-3</c:v>
                </c:pt>
                <c:pt idx="16">
                  <c:v>5.8759999956237152E-4</c:v>
                </c:pt>
                <c:pt idx="17">
                  <c:v>8.5239999316399917E-4</c:v>
                </c:pt>
                <c:pt idx="18">
                  <c:v>-5.1224000053480268E-3</c:v>
                </c:pt>
                <c:pt idx="19">
                  <c:v>-3.6880000043311156E-3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-5.3960000514052808E-4</c:v>
                </c:pt>
                <c:pt idx="28">
                  <c:v>-3.0144000047584996E-3</c:v>
                </c:pt>
                <c:pt idx="30">
                  <c:v>-2.4632000058772974E-3</c:v>
                </c:pt>
                <c:pt idx="31">
                  <c:v>-6.3800000498304144E-4</c:v>
                </c:pt>
                <c:pt idx="41">
                  <c:v>-3.0282000079751015E-3</c:v>
                </c:pt>
                <c:pt idx="42">
                  <c:v>-9.0300000010756776E-4</c:v>
                </c:pt>
                <c:pt idx="43">
                  <c:v>1.4979999832576141E-4</c:v>
                </c:pt>
                <c:pt idx="44">
                  <c:v>-2.9250000006868504E-3</c:v>
                </c:pt>
                <c:pt idx="50">
                  <c:v>-8.1240000145044178E-4</c:v>
                </c:pt>
                <c:pt idx="60">
                  <c:v>2.271999983349815E-4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9.2847999985679053E-3</c:v>
                </c:pt>
                <c:pt idx="82">
                  <c:v>9.8167592586833052E-3</c:v>
                </c:pt>
                <c:pt idx="83">
                  <c:v>1.054419999854872E-2</c:v>
                </c:pt>
                <c:pt idx="84">
                  <c:v>1.054419999854872E-2</c:v>
                </c:pt>
                <c:pt idx="85">
                  <c:v>1.1244199995417148E-2</c:v>
                </c:pt>
                <c:pt idx="86">
                  <c:v>1.0435799995320849E-2</c:v>
                </c:pt>
                <c:pt idx="87">
                  <c:v>1.1435799999162555E-2</c:v>
                </c:pt>
                <c:pt idx="88">
                  <c:v>1.2435799995728303E-2</c:v>
                </c:pt>
                <c:pt idx="89">
                  <c:v>1.1035600000468548E-2</c:v>
                </c:pt>
                <c:pt idx="90">
                  <c:v>1.1435599997639656E-2</c:v>
                </c:pt>
                <c:pt idx="91">
                  <c:v>1.1835600002086721E-2</c:v>
                </c:pt>
                <c:pt idx="98">
                  <c:v>1.0490000000572763E-2</c:v>
                </c:pt>
                <c:pt idx="9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37-4A15-B5C9-AD4B0B219C6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DSLR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2'!$L$21:$L$120</c:f>
              <c:numCache>
                <c:formatCode>General</c:formatCode>
                <c:ptCount val="100"/>
                <c:pt idx="29">
                  <c:v>-2.7632000055746175E-3</c:v>
                </c:pt>
                <c:pt idx="32">
                  <c:v>-1.8680000357562676E-4</c:v>
                </c:pt>
                <c:pt idx="33">
                  <c:v>-4.8104000088642351E-3</c:v>
                </c:pt>
                <c:pt idx="34">
                  <c:v>-5.8520000311546028E-4</c:v>
                </c:pt>
                <c:pt idx="35">
                  <c:v>-1.633400002901908E-3</c:v>
                </c:pt>
                <c:pt idx="36">
                  <c:v>-1.4334000006783754E-3</c:v>
                </c:pt>
                <c:pt idx="37">
                  <c:v>-3.4082000056514516E-3</c:v>
                </c:pt>
                <c:pt idx="38">
                  <c:v>-8.3180000365246087E-4</c:v>
                </c:pt>
                <c:pt idx="39">
                  <c:v>-1.4654000042355619E-3</c:v>
                </c:pt>
                <c:pt idx="40">
                  <c:v>-2.9402000000118278E-3</c:v>
                </c:pt>
                <c:pt idx="46">
                  <c:v>-1.4126000023679808E-3</c:v>
                </c:pt>
                <c:pt idx="47">
                  <c:v>1.0653999997884966E-3</c:v>
                </c:pt>
                <c:pt idx="48">
                  <c:v>-2.2582000019610859E-3</c:v>
                </c:pt>
                <c:pt idx="49">
                  <c:v>-1.280200005567167E-3</c:v>
                </c:pt>
                <c:pt idx="51">
                  <c:v>-1.5306000059354119E-3</c:v>
                </c:pt>
                <c:pt idx="52">
                  <c:v>-1.3306000037118793E-3</c:v>
                </c:pt>
                <c:pt idx="53">
                  <c:v>-5.3060000209370628E-4</c:v>
                </c:pt>
                <c:pt idx="54">
                  <c:v>-1.6746000037528574E-3</c:v>
                </c:pt>
                <c:pt idx="55">
                  <c:v>-1.1746000018320046E-3</c:v>
                </c:pt>
                <c:pt idx="56">
                  <c:v>-9.6600000688340515E-5</c:v>
                </c:pt>
                <c:pt idx="57">
                  <c:v>-1.4714000062667765E-3</c:v>
                </c:pt>
                <c:pt idx="58">
                  <c:v>-2.6220000290777534E-4</c:v>
                </c:pt>
                <c:pt idx="59">
                  <c:v>-1.0370000018156134E-3</c:v>
                </c:pt>
                <c:pt idx="62">
                  <c:v>3.2553999990341254E-3</c:v>
                </c:pt>
                <c:pt idx="63">
                  <c:v>3.455400001257658E-3</c:v>
                </c:pt>
                <c:pt idx="64">
                  <c:v>2.4806000001262873E-3</c:v>
                </c:pt>
                <c:pt idx="65">
                  <c:v>2.7805999998236075E-3</c:v>
                </c:pt>
                <c:pt idx="66">
                  <c:v>2.7805999998236075E-3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37-4A15-B5C9-AD4B0B219C6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2'!$M$21:$M$120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37-4A15-B5C9-AD4B0B219C6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2'!$N$21:$N$120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37-4A15-B5C9-AD4B0B219C6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2'!$F$21:$F$1200</c:f>
              <c:numCache>
                <c:formatCode>General</c:formatCode>
                <c:ptCount val="11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</c:numCache>
            </c:numRef>
          </c:xVal>
          <c:yVal>
            <c:numRef>
              <c:f>'Active 2'!$O$21:$O$1200</c:f>
              <c:numCache>
                <c:formatCode>General</c:formatCode>
                <c:ptCount val="1180"/>
                <c:pt idx="21">
                  <c:v>4.361188758073677E-4</c:v>
                </c:pt>
                <c:pt idx="22">
                  <c:v>5.5729920742676482E-4</c:v>
                </c:pt>
                <c:pt idx="23">
                  <c:v>5.5768513204975615E-4</c:v>
                </c:pt>
                <c:pt idx="24">
                  <c:v>1.4796590563769512E-3</c:v>
                </c:pt>
                <c:pt idx="25">
                  <c:v>1.5429506945475917E-3</c:v>
                </c:pt>
                <c:pt idx="26">
                  <c:v>1.5460380915315259E-3</c:v>
                </c:pt>
                <c:pt idx="27">
                  <c:v>1.5788416844858214E-3</c:v>
                </c:pt>
                <c:pt idx="28">
                  <c:v>1.5792276091088128E-3</c:v>
                </c:pt>
                <c:pt idx="29">
                  <c:v>1.5815431568467634E-3</c:v>
                </c:pt>
                <c:pt idx="30">
                  <c:v>1.5815431568467634E-3</c:v>
                </c:pt>
                <c:pt idx="31">
                  <c:v>1.5819290814697547E-3</c:v>
                </c:pt>
                <c:pt idx="32">
                  <c:v>1.5842446292077053E-3</c:v>
                </c:pt>
                <c:pt idx="33">
                  <c:v>1.5869461015686473E-3</c:v>
                </c:pt>
                <c:pt idx="34">
                  <c:v>1.5873320261916386E-3</c:v>
                </c:pt>
                <c:pt idx="35">
                  <c:v>1.5927349709135225E-3</c:v>
                </c:pt>
                <c:pt idx="36">
                  <c:v>1.5927349709135225E-3</c:v>
                </c:pt>
                <c:pt idx="37">
                  <c:v>1.5931208955365147E-3</c:v>
                </c:pt>
                <c:pt idx="38">
                  <c:v>1.5958223678974566E-3</c:v>
                </c:pt>
                <c:pt idx="39">
                  <c:v>1.6274681869827765E-3</c:v>
                </c:pt>
                <c:pt idx="40">
                  <c:v>1.6278541116057678E-3</c:v>
                </c:pt>
                <c:pt idx="41">
                  <c:v>1.6510095889852704E-3</c:v>
                </c:pt>
                <c:pt idx="42">
                  <c:v>1.6513955136082626E-3</c:v>
                </c:pt>
                <c:pt idx="43">
                  <c:v>1.6567984583301465E-3</c:v>
                </c:pt>
                <c:pt idx="44">
                  <c:v>1.6571843829531379E-3</c:v>
                </c:pt>
                <c:pt idx="45">
                  <c:v>1.7038812623351354E-3</c:v>
                </c:pt>
                <c:pt idx="46">
                  <c:v>2.4857645485163397E-3</c:v>
                </c:pt>
                <c:pt idx="47">
                  <c:v>2.4915534178612149E-3</c:v>
                </c:pt>
                <c:pt idx="48">
                  <c:v>2.4942548902221568E-3</c:v>
                </c:pt>
                <c:pt idx="49">
                  <c:v>2.5000437595670329E-3</c:v>
                </c:pt>
                <c:pt idx="50">
                  <c:v>2.5112355736337921E-3</c:v>
                </c:pt>
                <c:pt idx="51">
                  <c:v>2.5957530660689768E-3</c:v>
                </c:pt>
                <c:pt idx="52">
                  <c:v>2.5957530660689768E-3</c:v>
                </c:pt>
                <c:pt idx="53">
                  <c:v>2.5957530660689768E-3</c:v>
                </c:pt>
                <c:pt idx="54">
                  <c:v>2.6073308047587281E-3</c:v>
                </c:pt>
                <c:pt idx="55">
                  <c:v>2.6073308047587281E-3</c:v>
                </c:pt>
                <c:pt idx="56">
                  <c:v>2.6131196741036034E-3</c:v>
                </c:pt>
                <c:pt idx="57">
                  <c:v>2.6135055987265956E-3</c:v>
                </c:pt>
                <c:pt idx="58">
                  <c:v>2.679498709258178E-3</c:v>
                </c:pt>
                <c:pt idx="59">
                  <c:v>2.6798846338811693E-3</c:v>
                </c:pt>
                <c:pt idx="60">
                  <c:v>3.3884422416939489E-3</c:v>
                </c:pt>
                <c:pt idx="61">
                  <c:v>3.3884422416939489E-3</c:v>
                </c:pt>
                <c:pt idx="62">
                  <c:v>3.6705531411008888E-3</c:v>
                </c:pt>
                <c:pt idx="63">
                  <c:v>3.6705531411008888E-3</c:v>
                </c:pt>
                <c:pt idx="64">
                  <c:v>3.670939065723881E-3</c:v>
                </c:pt>
                <c:pt idx="65">
                  <c:v>3.670939065723881E-3</c:v>
                </c:pt>
                <c:pt idx="66">
                  <c:v>3.670939065723881E-3</c:v>
                </c:pt>
                <c:pt idx="67">
                  <c:v>3.8376585028562999E-3</c:v>
                </c:pt>
                <c:pt idx="68">
                  <c:v>4.8036278342045487E-3</c:v>
                </c:pt>
                <c:pt idx="69">
                  <c:v>4.8036278342045487E-3</c:v>
                </c:pt>
                <c:pt idx="70">
                  <c:v>4.8036278342045487E-3</c:v>
                </c:pt>
                <c:pt idx="71">
                  <c:v>4.8182929698782351E-3</c:v>
                </c:pt>
                <c:pt idx="72">
                  <c:v>4.8182929698782351E-3</c:v>
                </c:pt>
                <c:pt idx="73">
                  <c:v>4.8182929698782351E-3</c:v>
                </c:pt>
                <c:pt idx="74">
                  <c:v>5.7475994620422716E-3</c:v>
                </c:pt>
                <c:pt idx="75">
                  <c:v>5.7475994620422716E-3</c:v>
                </c:pt>
                <c:pt idx="76">
                  <c:v>5.7773156580126338E-3</c:v>
                </c:pt>
                <c:pt idx="77">
                  <c:v>5.7773156580126338E-3</c:v>
                </c:pt>
                <c:pt idx="78">
                  <c:v>5.7773156580126338E-3</c:v>
                </c:pt>
                <c:pt idx="79">
                  <c:v>5.7777015826356252E-3</c:v>
                </c:pt>
                <c:pt idx="80">
                  <c:v>5.7777015826356252E-3</c:v>
                </c:pt>
                <c:pt idx="81">
                  <c:v>5.7777015826356252E-3</c:v>
                </c:pt>
                <c:pt idx="82">
                  <c:v>5.8460102409051574E-3</c:v>
                </c:pt>
                <c:pt idx="83">
                  <c:v>5.8950226680251055E-3</c:v>
                </c:pt>
                <c:pt idx="84">
                  <c:v>5.8950226680251055E-3</c:v>
                </c:pt>
                <c:pt idx="85">
                  <c:v>5.8950226680251055E-3</c:v>
                </c:pt>
                <c:pt idx="86">
                  <c:v>5.9270544117334175E-3</c:v>
                </c:pt>
                <c:pt idx="87">
                  <c:v>5.9270544117334175E-3</c:v>
                </c:pt>
                <c:pt idx="88">
                  <c:v>5.9270544117334175E-3</c:v>
                </c:pt>
                <c:pt idx="89">
                  <c:v>5.9729794418694315E-3</c:v>
                </c:pt>
                <c:pt idx="90">
                  <c:v>5.9729794418694315E-3</c:v>
                </c:pt>
                <c:pt idx="91">
                  <c:v>5.9729794418694315E-3</c:v>
                </c:pt>
                <c:pt idx="92">
                  <c:v>6.8957252154426101E-3</c:v>
                </c:pt>
                <c:pt idx="93">
                  <c:v>6.8957252154426101E-3</c:v>
                </c:pt>
                <c:pt idx="94">
                  <c:v>6.8957252154426101E-3</c:v>
                </c:pt>
                <c:pt idx="95">
                  <c:v>6.8961111400656014E-3</c:v>
                </c:pt>
                <c:pt idx="96">
                  <c:v>6.8961111400656014E-3</c:v>
                </c:pt>
                <c:pt idx="97">
                  <c:v>6.8961111400656014E-3</c:v>
                </c:pt>
                <c:pt idx="98">
                  <c:v>8.8836229484729069E-3</c:v>
                </c:pt>
                <c:pt idx="99">
                  <c:v>8.9557908529723576E-3</c:v>
                </c:pt>
                <c:pt idx="100">
                  <c:v>1.0122055063653304E-2</c:v>
                </c:pt>
                <c:pt idx="101">
                  <c:v>1.0122440988276296E-2</c:v>
                </c:pt>
                <c:pt idx="102">
                  <c:v>1.1861803264099934E-2</c:v>
                </c:pt>
                <c:pt idx="103">
                  <c:v>1.2097603208747868E-2</c:v>
                </c:pt>
                <c:pt idx="104">
                  <c:v>1.2167455565509369E-2</c:v>
                </c:pt>
                <c:pt idx="105">
                  <c:v>1.2228045731319068E-2</c:v>
                </c:pt>
                <c:pt idx="106">
                  <c:v>1.2973266178316057E-2</c:v>
                </c:pt>
                <c:pt idx="107">
                  <c:v>1.3097533906919388E-2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37-4A15-B5C9-AD4B0B219C6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2'!$U$21:$U$120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37-4A15-B5C9-AD4B0B219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0160"/>
        <c:axId val="1"/>
      </c:scatterChart>
      <c:valAx>
        <c:axId val="86939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833566637503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9445610965296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01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55589479886442"/>
          <c:y val="0.92222484689413819"/>
          <c:w val="0.77708072205260059"/>
          <c:h val="5.5555847185768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736677115987459"/>
          <c:y val="3.0470914127423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0282131661442"/>
          <c:y val="0.22160694794049182"/>
          <c:w val="0.81034482758620685"/>
          <c:h val="0.565097717248254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8B-4A2D-AB95-2588551C980C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8B-4A2D-AB95-2588551C980C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</c:numCache>
            </c:numRef>
          </c:xVal>
          <c:yVal>
            <c:numRef>
              <c:f>'Active 2'!$J$21:$J$130</c:f>
              <c:numCache>
                <c:formatCode>General</c:formatCode>
                <c:ptCount val="110"/>
                <c:pt idx="3">
                  <c:v>-4.674400006479118E-3</c:v>
                </c:pt>
                <c:pt idx="4">
                  <c:v>2.450799998769071E-3</c:v>
                </c:pt>
                <c:pt idx="6">
                  <c:v>2.0035999914398417E-3</c:v>
                </c:pt>
                <c:pt idx="7">
                  <c:v>1.1288000023341738E-3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6">
                  <c:v>9.0551999965100549E-3</c:v>
                </c:pt>
                <c:pt idx="77">
                  <c:v>1.0955199999443721E-2</c:v>
                </c:pt>
                <c:pt idx="78">
                  <c:v>1.2055199993483257E-2</c:v>
                </c:pt>
                <c:pt idx="79">
                  <c:v>8.0803999953786843E-3</c:v>
                </c:pt>
                <c:pt idx="80">
                  <c:v>9.2803999941679649E-3</c:v>
                </c:pt>
                <c:pt idx="81">
                  <c:v>9.4803999963914976E-3</c:v>
                </c:pt>
                <c:pt idx="92">
                  <c:v>1.0384799992607441E-2</c:v>
                </c:pt>
                <c:pt idx="93">
                  <c:v>1.0884799994528294E-2</c:v>
                </c:pt>
                <c:pt idx="94">
                  <c:v>1.1384799996449146E-2</c:v>
                </c:pt>
                <c:pt idx="95">
                  <c:v>1.1209999996935949E-2</c:v>
                </c:pt>
                <c:pt idx="96">
                  <c:v>1.1709999998856802E-2</c:v>
                </c:pt>
                <c:pt idx="9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8B-4A2D-AB95-2588551C980C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</c:numCache>
            </c:numRef>
          </c:xVal>
          <c:yVal>
            <c:numRef>
              <c:f>'Active 2'!$K$21:$K$130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5">
                  <c:v>-3.5216000032960437E-3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5">
                  <c:v>-2.2028000021236949E-3</c:v>
                </c:pt>
                <c:pt idx="16">
                  <c:v>5.8759999956237152E-4</c:v>
                </c:pt>
                <c:pt idx="17">
                  <c:v>8.5239999316399917E-4</c:v>
                </c:pt>
                <c:pt idx="18">
                  <c:v>-5.1224000053480268E-3</c:v>
                </c:pt>
                <c:pt idx="19">
                  <c:v>-3.6880000043311156E-3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-5.3960000514052808E-4</c:v>
                </c:pt>
                <c:pt idx="28">
                  <c:v>-3.0144000047584996E-3</c:v>
                </c:pt>
                <c:pt idx="30">
                  <c:v>-2.4632000058772974E-3</c:v>
                </c:pt>
                <c:pt idx="31">
                  <c:v>-6.3800000498304144E-4</c:v>
                </c:pt>
                <c:pt idx="41">
                  <c:v>-3.0282000079751015E-3</c:v>
                </c:pt>
                <c:pt idx="42">
                  <c:v>-9.0300000010756776E-4</c:v>
                </c:pt>
                <c:pt idx="43">
                  <c:v>1.4979999832576141E-4</c:v>
                </c:pt>
                <c:pt idx="44">
                  <c:v>-2.9250000006868504E-3</c:v>
                </c:pt>
                <c:pt idx="50">
                  <c:v>-8.1240000145044178E-4</c:v>
                </c:pt>
                <c:pt idx="60">
                  <c:v>2.271999983349815E-4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9.2847999985679053E-3</c:v>
                </c:pt>
                <c:pt idx="82">
                  <c:v>9.8167592586833052E-3</c:v>
                </c:pt>
                <c:pt idx="83">
                  <c:v>1.054419999854872E-2</c:v>
                </c:pt>
                <c:pt idx="84">
                  <c:v>1.054419999854872E-2</c:v>
                </c:pt>
                <c:pt idx="85">
                  <c:v>1.1244199995417148E-2</c:v>
                </c:pt>
                <c:pt idx="86">
                  <c:v>1.0435799995320849E-2</c:v>
                </c:pt>
                <c:pt idx="87">
                  <c:v>1.1435799999162555E-2</c:v>
                </c:pt>
                <c:pt idx="88">
                  <c:v>1.2435799995728303E-2</c:v>
                </c:pt>
                <c:pt idx="89">
                  <c:v>1.1035600000468548E-2</c:v>
                </c:pt>
                <c:pt idx="90">
                  <c:v>1.1435599997639656E-2</c:v>
                </c:pt>
                <c:pt idx="91">
                  <c:v>1.1835600002086721E-2</c:v>
                </c:pt>
                <c:pt idx="98">
                  <c:v>1.0490000000572763E-2</c:v>
                </c:pt>
                <c:pt idx="9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8B-4A2D-AB95-2588551C980C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DSLR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</c:numCache>
            </c:numRef>
          </c:xVal>
          <c:yVal>
            <c:numRef>
              <c:f>'Active 2'!$L$21:$L$130</c:f>
              <c:numCache>
                <c:formatCode>General</c:formatCode>
                <c:ptCount val="110"/>
                <c:pt idx="29">
                  <c:v>-2.7632000055746175E-3</c:v>
                </c:pt>
                <c:pt idx="32">
                  <c:v>-1.8680000357562676E-4</c:v>
                </c:pt>
                <c:pt idx="33">
                  <c:v>-4.8104000088642351E-3</c:v>
                </c:pt>
                <c:pt idx="34">
                  <c:v>-5.8520000311546028E-4</c:v>
                </c:pt>
                <c:pt idx="35">
                  <c:v>-1.633400002901908E-3</c:v>
                </c:pt>
                <c:pt idx="36">
                  <c:v>-1.4334000006783754E-3</c:v>
                </c:pt>
                <c:pt idx="37">
                  <c:v>-3.4082000056514516E-3</c:v>
                </c:pt>
                <c:pt idx="38">
                  <c:v>-8.3180000365246087E-4</c:v>
                </c:pt>
                <c:pt idx="39">
                  <c:v>-1.4654000042355619E-3</c:v>
                </c:pt>
                <c:pt idx="40">
                  <c:v>-2.9402000000118278E-3</c:v>
                </c:pt>
                <c:pt idx="46">
                  <c:v>-1.4126000023679808E-3</c:v>
                </c:pt>
                <c:pt idx="47">
                  <c:v>1.0653999997884966E-3</c:v>
                </c:pt>
                <c:pt idx="48">
                  <c:v>-2.2582000019610859E-3</c:v>
                </c:pt>
                <c:pt idx="49">
                  <c:v>-1.280200005567167E-3</c:v>
                </c:pt>
                <c:pt idx="51">
                  <c:v>-1.5306000059354119E-3</c:v>
                </c:pt>
                <c:pt idx="52">
                  <c:v>-1.3306000037118793E-3</c:v>
                </c:pt>
                <c:pt idx="53">
                  <c:v>-5.3060000209370628E-4</c:v>
                </c:pt>
                <c:pt idx="54">
                  <c:v>-1.6746000037528574E-3</c:v>
                </c:pt>
                <c:pt idx="55">
                  <c:v>-1.1746000018320046E-3</c:v>
                </c:pt>
                <c:pt idx="56">
                  <c:v>-9.6600000688340515E-5</c:v>
                </c:pt>
                <c:pt idx="57">
                  <c:v>-1.4714000062667765E-3</c:v>
                </c:pt>
                <c:pt idx="58">
                  <c:v>-2.6220000290777534E-4</c:v>
                </c:pt>
                <c:pt idx="59">
                  <c:v>-1.0370000018156134E-3</c:v>
                </c:pt>
                <c:pt idx="62">
                  <c:v>3.2553999990341254E-3</c:v>
                </c:pt>
                <c:pt idx="63">
                  <c:v>3.455400001257658E-3</c:v>
                </c:pt>
                <c:pt idx="64">
                  <c:v>2.4806000001262873E-3</c:v>
                </c:pt>
                <c:pt idx="65">
                  <c:v>2.7805999998236075E-3</c:v>
                </c:pt>
                <c:pt idx="66">
                  <c:v>2.7805999998236075E-3</c:v>
                </c:pt>
                <c:pt idx="100">
                  <c:v>1.3855799996235874E-2</c:v>
                </c:pt>
                <c:pt idx="101">
                  <c:v>1.3843000000633765E-2</c:v>
                </c:pt>
                <c:pt idx="102">
                  <c:v>1.0358399995311629E-2</c:v>
                </c:pt>
                <c:pt idx="104">
                  <c:v>1.7216799948073458E-2</c:v>
                </c:pt>
                <c:pt idx="105">
                  <c:v>1.4373200123372953E-2</c:v>
                </c:pt>
                <c:pt idx="106">
                  <c:v>2.1334400102205109E-2</c:v>
                </c:pt>
                <c:pt idx="107">
                  <c:v>1.9348799949511886E-2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8B-4A2D-AB95-2588551C980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8B-4A2D-AB95-2588551C980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8B-4A2D-AB95-2588551C980C}"/>
            </c:ext>
          </c:extLst>
        </c:ser>
        <c:ser>
          <c:idx val="7"/>
          <c:order val="7"/>
          <c:tx>
            <c:strRef>
              <c:f>'Active 1'!$AX$1</c:f>
              <c:strCache>
                <c:ptCount val="1"/>
                <c:pt idx="0">
                  <c:v>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1'!$AW$2:$AW$112</c:f>
              <c:numCache>
                <c:formatCode>General</c:formatCode>
                <c:ptCount val="111"/>
                <c:pt idx="0">
                  <c:v>-4.5507871809729126E-3</c:v>
                </c:pt>
                <c:pt idx="1">
                  <c:v>-4.5127925556367899E-3</c:v>
                </c:pt>
                <c:pt idx="2">
                  <c:v>-4.471437609890801E-3</c:v>
                </c:pt>
                <c:pt idx="3">
                  <c:v>-4.426722343734946E-3</c:v>
                </c:pt>
                <c:pt idx="4">
                  <c:v>-4.3786467571692248E-3</c:v>
                </c:pt>
                <c:pt idx="5">
                  <c:v>-4.3272108501936348E-3</c:v>
                </c:pt>
                <c:pt idx="6">
                  <c:v>-4.2724146228081804E-3</c:v>
                </c:pt>
                <c:pt idx="7">
                  <c:v>-4.214258075012859E-3</c:v>
                </c:pt>
                <c:pt idx="8">
                  <c:v>-4.1527412068076705E-3</c:v>
                </c:pt>
                <c:pt idx="9">
                  <c:v>-4.087864018192615E-3</c:v>
                </c:pt>
                <c:pt idx="10">
                  <c:v>-4.0196265091676934E-3</c:v>
                </c:pt>
                <c:pt idx="11">
                  <c:v>-3.9480286797329055E-3</c:v>
                </c:pt>
                <c:pt idx="12">
                  <c:v>-3.8730705298882502E-3</c:v>
                </c:pt>
                <c:pt idx="13">
                  <c:v>-3.7947520596337283E-3</c:v>
                </c:pt>
                <c:pt idx="14">
                  <c:v>-3.7130732689693406E-3</c:v>
                </c:pt>
                <c:pt idx="15">
                  <c:v>-3.6280341578950855E-3</c:v>
                </c:pt>
                <c:pt idx="16">
                  <c:v>-3.5396347264109642E-3</c:v>
                </c:pt>
                <c:pt idx="17">
                  <c:v>-3.4478749745169759E-3</c:v>
                </c:pt>
                <c:pt idx="18">
                  <c:v>-3.3527549022131218E-3</c:v>
                </c:pt>
                <c:pt idx="19">
                  <c:v>-3.2542745094994003E-3</c:v>
                </c:pt>
                <c:pt idx="20">
                  <c:v>-3.1524337963758121E-3</c:v>
                </c:pt>
                <c:pt idx="21">
                  <c:v>-3.0472327628423578E-3</c:v>
                </c:pt>
                <c:pt idx="22">
                  <c:v>-2.9386714088990369E-3</c:v>
                </c:pt>
                <c:pt idx="23">
                  <c:v>-2.826749734545849E-3</c:v>
                </c:pt>
                <c:pt idx="24">
                  <c:v>-2.7114677397827944E-3</c:v>
                </c:pt>
                <c:pt idx="25">
                  <c:v>-2.5928254246098737E-3</c:v>
                </c:pt>
                <c:pt idx="26">
                  <c:v>-2.470822789027086E-3</c:v>
                </c:pt>
                <c:pt idx="27">
                  <c:v>-2.3454598330344316E-3</c:v>
                </c:pt>
                <c:pt idx="28">
                  <c:v>-2.2167365566319107E-3</c:v>
                </c:pt>
                <c:pt idx="29">
                  <c:v>-2.0846529598195235E-3</c:v>
                </c:pt>
                <c:pt idx="30">
                  <c:v>-1.949209042597269E-3</c:v>
                </c:pt>
                <c:pt idx="31">
                  <c:v>-1.8104048049651482E-3</c:v>
                </c:pt>
                <c:pt idx="32">
                  <c:v>-1.668240246923161E-3</c:v>
                </c:pt>
                <c:pt idx="33">
                  <c:v>-1.5227153684713073E-3</c:v>
                </c:pt>
                <c:pt idx="34">
                  <c:v>-1.3738301696095865E-3</c:v>
                </c:pt>
                <c:pt idx="35">
                  <c:v>-1.2215846503379991E-3</c:v>
                </c:pt>
                <c:pt idx="36">
                  <c:v>-1.0659788106565453E-3</c:v>
                </c:pt>
                <c:pt idx="37">
                  <c:v>-9.0701265056522518E-4</c:v>
                </c:pt>
                <c:pt idx="38">
                  <c:v>-7.4468617006403798E-4</c:v>
                </c:pt>
                <c:pt idx="39">
                  <c:v>-5.7899936915298397E-4</c:v>
                </c:pt>
                <c:pt idx="40">
                  <c:v>-4.09952247832064E-4</c:v>
                </c:pt>
                <c:pt idx="41">
                  <c:v>-2.3754480610127678E-4</c:v>
                </c:pt>
                <c:pt idx="42">
                  <c:v>-6.1777043960623392E-5</c:v>
                </c:pt>
                <c:pt idx="43">
                  <c:v>1.1735103858989703E-4</c:v>
                </c:pt>
                <c:pt idx="44">
                  <c:v>2.9983944155028341E-4</c:v>
                </c:pt>
                <c:pt idx="45">
                  <c:v>4.8568816492053704E-4</c:v>
                </c:pt>
                <c:pt idx="46">
                  <c:v>6.7489720870065684E-4</c:v>
                </c:pt>
                <c:pt idx="47">
                  <c:v>8.6746657289064368E-4</c:v>
                </c:pt>
                <c:pt idx="48">
                  <c:v>1.0633962574904971E-3</c:v>
                </c:pt>
                <c:pt idx="49">
                  <c:v>1.2626862625002172E-3</c:v>
                </c:pt>
                <c:pt idx="50">
                  <c:v>1.4653365879198038E-3</c:v>
                </c:pt>
                <c:pt idx="51">
                  <c:v>1.6713472337492566E-3</c:v>
                </c:pt>
                <c:pt idx="52">
                  <c:v>1.8807181999885765E-3</c:v>
                </c:pt>
                <c:pt idx="53">
                  <c:v>2.0934494866377629E-3</c:v>
                </c:pt>
                <c:pt idx="54">
                  <c:v>2.309541093696816E-3</c:v>
                </c:pt>
                <c:pt idx="55">
                  <c:v>2.5289930211657356E-3</c:v>
                </c:pt>
                <c:pt idx="56">
                  <c:v>2.7518052690445219E-3</c:v>
                </c:pt>
                <c:pt idx="57">
                  <c:v>2.9779778373331747E-3</c:v>
                </c:pt>
                <c:pt idx="58">
                  <c:v>3.2075107260316942E-3</c:v>
                </c:pt>
                <c:pt idx="59">
                  <c:v>3.4404039351400798E-3</c:v>
                </c:pt>
                <c:pt idx="60">
                  <c:v>3.6766574646583329E-3</c:v>
                </c:pt>
                <c:pt idx="61">
                  <c:v>3.9162713145864531E-3</c:v>
                </c:pt>
                <c:pt idx="62">
                  <c:v>4.1592454849244389E-3</c:v>
                </c:pt>
                <c:pt idx="63">
                  <c:v>4.405579975672291E-3</c:v>
                </c:pt>
                <c:pt idx="64">
                  <c:v>4.65527478683001E-3</c:v>
                </c:pt>
                <c:pt idx="65">
                  <c:v>4.9083299183975962E-3</c:v>
                </c:pt>
                <c:pt idx="66">
                  <c:v>5.1647453703750484E-3</c:v>
                </c:pt>
                <c:pt idx="67">
                  <c:v>5.4245211427623678E-3</c:v>
                </c:pt>
                <c:pt idx="68">
                  <c:v>5.6876572355595541E-3</c:v>
                </c:pt>
                <c:pt idx="69">
                  <c:v>5.9541536487666058E-3</c:v>
                </c:pt>
                <c:pt idx="70">
                  <c:v>6.2240103823835245E-3</c:v>
                </c:pt>
                <c:pt idx="71">
                  <c:v>6.4972274364103102E-3</c:v>
                </c:pt>
                <c:pt idx="72">
                  <c:v>6.7738048108469629E-3</c:v>
                </c:pt>
                <c:pt idx="73">
                  <c:v>7.0537425056934819E-3</c:v>
                </c:pt>
                <c:pt idx="74">
                  <c:v>7.337040520949867E-3</c:v>
                </c:pt>
                <c:pt idx="75">
                  <c:v>7.6236988566161182E-3</c:v>
                </c:pt>
                <c:pt idx="76">
                  <c:v>7.9137175126922383E-3</c:v>
                </c:pt>
                <c:pt idx="77">
                  <c:v>8.2070964891782228E-3</c:v>
                </c:pt>
                <c:pt idx="78">
                  <c:v>8.5038357860740751E-3</c:v>
                </c:pt>
                <c:pt idx="79">
                  <c:v>8.8039354033797937E-3</c:v>
                </c:pt>
                <c:pt idx="80">
                  <c:v>9.1073953410953784E-3</c:v>
                </c:pt>
                <c:pt idx="81">
                  <c:v>9.414215599220831E-3</c:v>
                </c:pt>
                <c:pt idx="82">
                  <c:v>9.7243961777561481E-3</c:v>
                </c:pt>
                <c:pt idx="83">
                  <c:v>1.0037937076701333E-2</c:v>
                </c:pt>
                <c:pt idx="84">
                  <c:v>1.0354838296056386E-2</c:v>
                </c:pt>
                <c:pt idx="85">
                  <c:v>1.0675099835821305E-2</c:v>
                </c:pt>
                <c:pt idx="86">
                  <c:v>1.099872169599609E-2</c:v>
                </c:pt>
                <c:pt idx="87">
                  <c:v>1.132570387658074E-2</c:v>
                </c:pt>
                <c:pt idx="88">
                  <c:v>1.1656046377575259E-2</c:v>
                </c:pt>
                <c:pt idx="89">
                  <c:v>1.1989749198979643E-2</c:v>
                </c:pt>
                <c:pt idx="90">
                  <c:v>1.2326812340793896E-2</c:v>
                </c:pt>
                <c:pt idx="91">
                  <c:v>1.2667235803018012E-2</c:v>
                </c:pt>
                <c:pt idx="92">
                  <c:v>1.3011019585651998E-2</c:v>
                </c:pt>
                <c:pt idx="93">
                  <c:v>1.335816368869585E-2</c:v>
                </c:pt>
                <c:pt idx="94">
                  <c:v>1.3708668112149566E-2</c:v>
                </c:pt>
                <c:pt idx="95">
                  <c:v>1.4062532856013152E-2</c:v>
                </c:pt>
                <c:pt idx="96">
                  <c:v>1.4419757920286602E-2</c:v>
                </c:pt>
                <c:pt idx="97">
                  <c:v>1.4780343304969919E-2</c:v>
                </c:pt>
                <c:pt idx="98">
                  <c:v>1.5144289010063105E-2</c:v>
                </c:pt>
                <c:pt idx="99">
                  <c:v>1.5511595035566154E-2</c:v>
                </c:pt>
                <c:pt idx="100">
                  <c:v>1.5882261381479072E-2</c:v>
                </c:pt>
                <c:pt idx="101">
                  <c:v>1.6256288047801857E-2</c:v>
                </c:pt>
                <c:pt idx="102">
                  <c:v>1.6633675034534508E-2</c:v>
                </c:pt>
                <c:pt idx="103">
                  <c:v>1.7014422341677025E-2</c:v>
                </c:pt>
                <c:pt idx="104">
                  <c:v>1.7398529969229408E-2</c:v>
                </c:pt>
                <c:pt idx="105">
                  <c:v>1.7785997917191661E-2</c:v>
                </c:pt>
                <c:pt idx="106">
                  <c:v>1.8176826185563776E-2</c:v>
                </c:pt>
                <c:pt idx="107">
                  <c:v>1.8571014774345761E-2</c:v>
                </c:pt>
                <c:pt idx="108">
                  <c:v>1.8968563683537609E-2</c:v>
                </c:pt>
                <c:pt idx="109">
                  <c:v>1.9369472913139327E-2</c:v>
                </c:pt>
              </c:numCache>
            </c:numRef>
          </c:xVal>
          <c:yVal>
            <c:numRef>
              <c:f>'Active 1'!$AX$2:$AX$112</c:f>
              <c:numCache>
                <c:formatCode>General</c:formatCode>
                <c:ptCount val="111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8B-4A2D-AB95-2588551C980C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</c:numCache>
            </c:numRef>
          </c:xVal>
          <c:yVal>
            <c:numRef>
              <c:f>'Active 2'!$U$21:$U$1300</c:f>
              <c:numCache>
                <c:formatCode>General</c:formatCode>
                <c:ptCount val="1280"/>
                <c:pt idx="103">
                  <c:v>-6.4244400004099589E-2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8B-4A2D-AB95-2588551C9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5568"/>
        <c:axId val="1"/>
      </c:scatterChart>
      <c:valAx>
        <c:axId val="869385568"/>
        <c:scaling>
          <c:orientation val="minMax"/>
          <c:max val="20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7836990595613"/>
              <c:y val="0.86149700816483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2.0000000000000004E-2"/>
          <c:min val="-1.0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105321322369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5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49843260188088"/>
          <c:y val="0.92243883641968571"/>
          <c:w val="0.81034482758620685"/>
          <c:h val="5.54016620498615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3871024186492815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4088373810578"/>
          <c:y val="0.12912105232799129"/>
          <c:w val="0.82795843826731608"/>
          <c:h val="0.708792159587696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4E-4487-97AB-4783A57275F8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4E-4487-97AB-4783A57275F8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20778</c:v>
                </c:pt>
              </c:numCache>
            </c:numRef>
          </c:xVal>
          <c:yVal>
            <c:numRef>
              <c:f>'Active 3'!$J$21:$J$1130</c:f>
              <c:numCache>
                <c:formatCode>General</c:formatCode>
                <c:ptCount val="1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4E-4487-97AB-4783A57275F8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3'!$F$21:$F$1930</c:f>
              <c:numCache>
                <c:formatCode>General</c:formatCode>
                <c:ptCount val="1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20778</c:v>
                </c:pt>
              </c:numCache>
            </c:numRef>
          </c:xVal>
          <c:yVal>
            <c:numRef>
              <c:f>'Active 3'!$K$21:$K$1930</c:f>
              <c:numCache>
                <c:formatCode>General</c:formatCode>
                <c:ptCount val="1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0">
                  <c:v>1.3100799995299894E-2</c:v>
                </c:pt>
                <c:pt idx="111">
                  <c:v>1.3087999999697786E-2</c:v>
                </c:pt>
                <c:pt idx="112">
                  <c:v>1.0358399995311629E-2</c:v>
                </c:pt>
                <c:pt idx="114">
                  <c:v>1.7286399990553036E-2</c:v>
                </c:pt>
                <c:pt idx="115">
                  <c:v>1.7216799948073458E-2</c:v>
                </c:pt>
                <c:pt idx="116">
                  <c:v>1.7211199992743786E-2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4E-4487-97AB-4783A57275F8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4E-4487-97AB-4783A57275F8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4E-4487-97AB-4783A57275F8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20778</c:v>
                </c:pt>
              </c:numCache>
            </c:numRef>
          </c:xVal>
          <c:yVal>
            <c:numRef>
              <c:f>'Active 3'!$N$21:$N$1130</c:f>
              <c:numCache>
                <c:formatCode>General</c:formatCode>
                <c:ptCount val="1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4E-4487-97AB-4783A57275F8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20778</c:v>
                </c:pt>
              </c:numCache>
            </c:numRef>
          </c:xVal>
          <c:yVal>
            <c:numRef>
              <c:f>'Active 3'!$O$21:$O$1130</c:f>
              <c:numCache>
                <c:formatCode>General</c:formatCode>
                <c:ptCount val="1110"/>
                <c:pt idx="21">
                  <c:v>4.7003436464121071E-2</c:v>
                </c:pt>
                <c:pt idx="22">
                  <c:v>4.651931584762653E-2</c:v>
                </c:pt>
                <c:pt idx="23">
                  <c:v>4.6517774062223682E-2</c:v>
                </c:pt>
                <c:pt idx="24">
                  <c:v>4.2834448734817732E-2</c:v>
                </c:pt>
                <c:pt idx="25">
                  <c:v>4.2581595928750521E-2</c:v>
                </c:pt>
                <c:pt idx="26">
                  <c:v>4.2569261645527733E-2</c:v>
                </c:pt>
                <c:pt idx="27">
                  <c:v>4.2438209886285577E-2</c:v>
                </c:pt>
                <c:pt idx="28">
                  <c:v>4.243666810088273E-2</c:v>
                </c:pt>
                <c:pt idx="29">
                  <c:v>4.2427417388465637E-2</c:v>
                </c:pt>
                <c:pt idx="30">
                  <c:v>4.2427417388465637E-2</c:v>
                </c:pt>
                <c:pt idx="31">
                  <c:v>4.2425875603062782E-2</c:v>
                </c:pt>
                <c:pt idx="32">
                  <c:v>4.2416624890645696E-2</c:v>
                </c:pt>
                <c:pt idx="33">
                  <c:v>4.2405832392825749E-2</c:v>
                </c:pt>
                <c:pt idx="34">
                  <c:v>4.2404290607422901E-2</c:v>
                </c:pt>
                <c:pt idx="35">
                  <c:v>4.238270561178302E-2</c:v>
                </c:pt>
                <c:pt idx="36">
                  <c:v>4.238270561178302E-2</c:v>
                </c:pt>
                <c:pt idx="37">
                  <c:v>4.2381163826380172E-2</c:v>
                </c:pt>
                <c:pt idx="38">
                  <c:v>4.2370371328560225E-2</c:v>
                </c:pt>
                <c:pt idx="39">
                  <c:v>4.2243944925526619E-2</c:v>
                </c:pt>
                <c:pt idx="40">
                  <c:v>4.2242403140123772E-2</c:v>
                </c:pt>
                <c:pt idx="41">
                  <c:v>4.2149896015952842E-2</c:v>
                </c:pt>
                <c:pt idx="42">
                  <c:v>4.2148354230549995E-2</c:v>
                </c:pt>
                <c:pt idx="43">
                  <c:v>4.2126769234910107E-2</c:v>
                </c:pt>
                <c:pt idx="44">
                  <c:v>4.2125227449507259E-2</c:v>
                </c:pt>
                <c:pt idx="45">
                  <c:v>4.1938671415762546E-2</c:v>
                </c:pt>
                <c:pt idx="46">
                  <c:v>3.8815014189590741E-2</c:v>
                </c:pt>
                <c:pt idx="47">
                  <c:v>3.8791887408548012E-2</c:v>
                </c:pt>
                <c:pt idx="48">
                  <c:v>3.8781094910728064E-2</c:v>
                </c:pt>
                <c:pt idx="49">
                  <c:v>3.8757968129685336E-2</c:v>
                </c:pt>
                <c:pt idx="50">
                  <c:v>3.8713256353002719E-2</c:v>
                </c:pt>
                <c:pt idx="51">
                  <c:v>3.8375605349778817E-2</c:v>
                </c:pt>
                <c:pt idx="52">
                  <c:v>3.8375605349778817E-2</c:v>
                </c:pt>
                <c:pt idx="53">
                  <c:v>3.8375605349778817E-2</c:v>
                </c:pt>
                <c:pt idx="54">
                  <c:v>3.8329351787693353E-2</c:v>
                </c:pt>
                <c:pt idx="55">
                  <c:v>3.8329351787693353E-2</c:v>
                </c:pt>
                <c:pt idx="56">
                  <c:v>3.8306225006650617E-2</c:v>
                </c:pt>
                <c:pt idx="57">
                  <c:v>3.8304683221247769E-2</c:v>
                </c:pt>
                <c:pt idx="58">
                  <c:v>3.8041037917360611E-2</c:v>
                </c:pt>
                <c:pt idx="59">
                  <c:v>3.8039496131957763E-2</c:v>
                </c:pt>
                <c:pt idx="60">
                  <c:v>3.5208778132327243E-2</c:v>
                </c:pt>
                <c:pt idx="61">
                  <c:v>3.5208778132327243E-2</c:v>
                </c:pt>
                <c:pt idx="62">
                  <c:v>3.4081733002844727E-2</c:v>
                </c:pt>
                <c:pt idx="63">
                  <c:v>3.4081733002844727E-2</c:v>
                </c:pt>
                <c:pt idx="64">
                  <c:v>3.408019121744188E-2</c:v>
                </c:pt>
                <c:pt idx="65">
                  <c:v>3.408019121744188E-2</c:v>
                </c:pt>
                <c:pt idx="66">
                  <c:v>3.408019121744188E-2</c:v>
                </c:pt>
                <c:pt idx="67">
                  <c:v>3.3414139923411162E-2</c:v>
                </c:pt>
                <c:pt idx="68">
                  <c:v>2.9555051060080453E-2</c:v>
                </c:pt>
                <c:pt idx="69">
                  <c:v>2.9555051060080453E-2</c:v>
                </c:pt>
                <c:pt idx="70">
                  <c:v>2.9555051060080453E-2</c:v>
                </c:pt>
                <c:pt idx="71">
                  <c:v>2.9496463214772194E-2</c:v>
                </c:pt>
                <c:pt idx="72">
                  <c:v>2.9496463214772194E-2</c:v>
                </c:pt>
                <c:pt idx="73">
                  <c:v>2.9496463214772194E-2</c:v>
                </c:pt>
                <c:pt idx="74">
                  <c:v>2.5783843964712123E-2</c:v>
                </c:pt>
                <c:pt idx="75">
                  <c:v>2.5783843964712123E-2</c:v>
                </c:pt>
                <c:pt idx="76">
                  <c:v>2.5783843964712123E-2</c:v>
                </c:pt>
                <c:pt idx="77">
                  <c:v>2.5665126488692763E-2</c:v>
                </c:pt>
                <c:pt idx="78">
                  <c:v>2.5665126488692763E-2</c:v>
                </c:pt>
                <c:pt idx="79">
                  <c:v>2.5665126488692763E-2</c:v>
                </c:pt>
                <c:pt idx="80">
                  <c:v>2.5663584703289916E-2</c:v>
                </c:pt>
                <c:pt idx="81">
                  <c:v>2.5663584703289916E-2</c:v>
                </c:pt>
                <c:pt idx="82">
                  <c:v>2.5663584703289916E-2</c:v>
                </c:pt>
                <c:pt idx="83">
                  <c:v>2.5390688686985664E-2</c:v>
                </c:pt>
                <c:pt idx="84">
                  <c:v>2.5194881940823859E-2</c:v>
                </c:pt>
                <c:pt idx="85">
                  <c:v>2.5194881940823859E-2</c:v>
                </c:pt>
                <c:pt idx="86">
                  <c:v>2.5194881940823859E-2</c:v>
                </c:pt>
                <c:pt idx="87">
                  <c:v>2.5194881940823859E-2</c:v>
                </c:pt>
                <c:pt idx="88">
                  <c:v>2.5194881940823859E-2</c:v>
                </c:pt>
                <c:pt idx="89">
                  <c:v>2.5194881940823859E-2</c:v>
                </c:pt>
                <c:pt idx="90">
                  <c:v>2.5066913752387406E-2</c:v>
                </c:pt>
                <c:pt idx="91">
                  <c:v>2.5066913752387406E-2</c:v>
                </c:pt>
                <c:pt idx="92">
                  <c:v>2.5066913752387406E-2</c:v>
                </c:pt>
                <c:pt idx="93">
                  <c:v>2.5066913752387406E-2</c:v>
                </c:pt>
                <c:pt idx="94">
                  <c:v>2.5066913752387406E-2</c:v>
                </c:pt>
                <c:pt idx="95">
                  <c:v>2.5066913752387406E-2</c:v>
                </c:pt>
                <c:pt idx="96">
                  <c:v>2.4883441289448388E-2</c:v>
                </c:pt>
                <c:pt idx="97">
                  <c:v>2.4883441289448388E-2</c:v>
                </c:pt>
                <c:pt idx="98">
                  <c:v>2.4883441289448388E-2</c:v>
                </c:pt>
                <c:pt idx="99">
                  <c:v>2.4883441289448388E-2</c:v>
                </c:pt>
                <c:pt idx="100">
                  <c:v>2.4883441289448388E-2</c:v>
                </c:pt>
                <c:pt idx="101">
                  <c:v>2.4883441289448388E-2</c:v>
                </c:pt>
                <c:pt idx="102">
                  <c:v>2.1197032391236749E-2</c:v>
                </c:pt>
                <c:pt idx="103">
                  <c:v>2.1197032391236749E-2</c:v>
                </c:pt>
                <c:pt idx="104">
                  <c:v>2.1197032391236749E-2</c:v>
                </c:pt>
                <c:pt idx="105">
                  <c:v>2.1195490605833901E-2</c:v>
                </c:pt>
                <c:pt idx="106">
                  <c:v>2.1195490605833901E-2</c:v>
                </c:pt>
                <c:pt idx="107">
                  <c:v>2.1195490605833901E-2</c:v>
                </c:pt>
                <c:pt idx="108">
                  <c:v>1.3255295781162239E-2</c:v>
                </c:pt>
                <c:pt idx="109">
                  <c:v>1.2966981910829505E-2</c:v>
                </c:pt>
                <c:pt idx="110">
                  <c:v>8.3077064234202275E-3</c:v>
                </c:pt>
                <c:pt idx="111">
                  <c:v>8.3061646380173798E-3</c:v>
                </c:pt>
                <c:pt idx="112">
                  <c:v>1.3573378273775416E-3</c:v>
                </c:pt>
                <c:pt idx="113">
                  <c:v>4.1530694623688469E-4</c:v>
                </c:pt>
                <c:pt idx="114">
                  <c:v>3.7059516955426086E-4</c:v>
                </c:pt>
                <c:pt idx="115">
                  <c:v>1.3624378832123585E-4</c:v>
                </c:pt>
                <c:pt idx="116">
                  <c:v>-2.0603257111120876E-4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4E-4487-97AB-4783A57275F8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20778</c:v>
                </c:pt>
              </c:numCache>
            </c:numRef>
          </c:xVal>
          <c:yVal>
            <c:numRef>
              <c:f>'Active 3'!$U$21:$U$1130</c:f>
              <c:numCache>
                <c:formatCode>General</c:formatCode>
                <c:ptCount val="1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  <c:pt idx="113">
                  <c:v>-6.4244400004099589E-2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4E-4487-97AB-4783A572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8520"/>
        <c:axId val="1"/>
      </c:scatterChart>
      <c:valAx>
        <c:axId val="869388520"/>
        <c:scaling>
          <c:orientation val="minMax"/>
          <c:max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592592592592593"/>
              <c:y val="0.92582532952611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297491039426525E-2"/>
              <c:y val="0.4010994779498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8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605734767025085E-3"/>
          <c:y val="0.9148363185371059"/>
          <c:w val="0.8870982793817439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038626782634896"/>
          <c:w val="0.80847785677327866"/>
          <c:h val="0.56473981130501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04-40B9-9C60-D7374A0E787B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04-40B9-9C60-D7374A0E787B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04-40B9-9C60-D7374A0E787B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04-40B9-9C60-D7374A0E787B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04-40B9-9C60-D7374A0E787B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04-40B9-9C60-D7374A0E787B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04-40B9-9C60-D7374A0E787B}"/>
            </c:ext>
          </c:extLst>
        </c:ser>
        <c:ser>
          <c:idx val="7"/>
          <c:order val="7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3'!$AY$2:$AY$127</c:f>
              <c:numCache>
                <c:formatCode>General</c:formatCode>
                <c:ptCount val="126"/>
                <c:pt idx="0">
                  <c:v>-5.8616921189807549E-3</c:v>
                </c:pt>
                <c:pt idx="1">
                  <c:v>-5.4588101491458473E-3</c:v>
                </c:pt>
                <c:pt idx="2">
                  <c:v>-5.0261993999435439E-3</c:v>
                </c:pt>
                <c:pt idx="3">
                  <c:v>-4.5687800618668039E-3</c:v>
                </c:pt>
                <c:pt idx="4">
                  <c:v>-4.0923943018848427E-3</c:v>
                </c:pt>
                <c:pt idx="5">
                  <c:v>-3.6037586222539704E-3</c:v>
                </c:pt>
                <c:pt idx="6">
                  <c:v>-3.1103480688082631E-3</c:v>
                </c:pt>
                <c:pt idx="7">
                  <c:v>-2.6202044347492705E-3</c:v>
                </c:pt>
                <c:pt idx="8">
                  <c:v>-2.1416699211394908E-3</c:v>
                </c:pt>
                <c:pt idx="9">
                  <c:v>-1.6830599593928043E-3</c:v>
                </c:pt>
                <c:pt idx="10">
                  <c:v>-1.2523016517033878E-3</c:v>
                </c:pt>
                <c:pt idx="11">
                  <c:v>-8.5657406870015508E-4</c:v>
                </c:pt>
                <c:pt idx="12">
                  <c:v>-5.0199009355001573E-4</c:v>
                </c:pt>
                <c:pt idx="13">
                  <c:v>-1.9335483360472146E-4</c:v>
                </c:pt>
                <c:pt idx="14">
                  <c:v>6.5976374632371274E-5</c:v>
                </c:pt>
                <c:pt idx="15">
                  <c:v>2.7413344363185757E-4</c:v>
                </c:pt>
                <c:pt idx="16">
                  <c:v>4.3066942322886586E-4</c:v>
                </c:pt>
                <c:pt idx="17">
                  <c:v>5.3642155852953646E-4</c:v>
                </c:pt>
                <c:pt idx="18">
                  <c:v>5.9332215740473234E-4</c:v>
                </c:pt>
                <c:pt idx="19">
                  <c:v>6.0418598377692551E-4</c:v>
                </c:pt>
                <c:pt idx="20">
                  <c:v>5.7249676936768157E-4</c:v>
                </c:pt>
                <c:pt idx="21">
                  <c:v>5.0220922345700636E-4</c:v>
                </c:pt>
                <c:pt idx="22">
                  <c:v>3.9757645357920866E-4</c:v>
                </c:pt>
                <c:pt idx="23">
                  <c:v>2.6300717487787086E-4</c:v>
                </c:pt>
                <c:pt idx="24">
                  <c:v>1.0295299871350113E-4</c:v>
                </c:pt>
                <c:pt idx="25">
                  <c:v>-7.8176521271253272E-5</c:v>
                </c:pt>
                <c:pt idx="26">
                  <c:v>-2.7607478796327521E-4</c:v>
                </c:pt>
                <c:pt idx="27">
                  <c:v>-4.8657919152265755E-4</c:v>
                </c:pt>
                <c:pt idx="28">
                  <c:v>-7.0569636913288573E-4</c:v>
                </c:pt>
                <c:pt idx="29">
                  <c:v>-9.2961538287834975E-4</c:v>
                </c:pt>
                <c:pt idx="30">
                  <c:v>-1.1547119601276199E-3</c:v>
                </c:pt>
                <c:pt idx="31">
                  <c:v>-1.3775463737523497E-3</c:v>
                </c:pt>
                <c:pt idx="32">
                  <c:v>-1.594857014170916E-3</c:v>
                </c:pt>
                <c:pt idx="33">
                  <c:v>-1.8035512515519856E-3</c:v>
                </c:pt>
                <c:pt idx="34">
                  <c:v>-2.0006948138175818E-3</c:v>
                </c:pt>
                <c:pt idx="35">
                  <c:v>-2.1835006122927123E-3</c:v>
                </c:pt>
                <c:pt idx="36">
                  <c:v>-2.3493177244542896E-3</c:v>
                </c:pt>
                <c:pt idx="37">
                  <c:v>-2.4956210826462808E-3</c:v>
                </c:pt>
                <c:pt idx="38">
                  <c:v>-2.6200023090004526E-3</c:v>
                </c:pt>
                <c:pt idx="39">
                  <c:v>-2.7201620710407036E-3</c:v>
                </c:pt>
                <c:pt idx="40">
                  <c:v>-2.7939043018209223E-3</c:v>
                </c:pt>
                <c:pt idx="41">
                  <c:v>-2.839132626891859E-3</c:v>
                </c:pt>
                <c:pt idx="42">
                  <c:v>-2.8538493635277343E-3</c:v>
                </c:pt>
                <c:pt idx="43">
                  <c:v>-2.8361575024055709E-3</c:v>
                </c:pt>
                <c:pt idx="44">
                  <c:v>-2.7842661458726821E-3</c:v>
                </c:pt>
                <c:pt idx="45">
                  <c:v>-2.6964999572416993E-3</c:v>
                </c:pt>
                <c:pt idx="46">
                  <c:v>-2.5713132678559804E-3</c:v>
                </c:pt>
                <c:pt idx="47">
                  <c:v>-2.4073095857511727E-3</c:v>
                </c:pt>
                <c:pt idx="48">
                  <c:v>-2.2032673399980996E-3</c:v>
                </c:pt>
                <c:pt idx="49">
                  <c:v>-1.9581727603295994E-3</c:v>
                </c:pt>
                <c:pt idx="50">
                  <c:v>-1.6712608056275247E-3</c:v>
                </c:pt>
                <c:pt idx="51">
                  <c:v>-1.3420649783168117E-3</c:v>
                </c:pt>
                <c:pt idx="52">
                  <c:v>-9.704766399907575E-4</c:v>
                </c:pt>
                <c:pt idx="53">
                  <c:v>-5.5681400361439837E-4</c:v>
                </c:pt>
                <c:pt idx="54">
                  <c:v>-1.0190022871240994E-4</c:v>
                </c:pt>
                <c:pt idx="55">
                  <c:v>3.9285111239510413E-4</c:v>
                </c:pt>
                <c:pt idx="56">
                  <c:v>9.2534658687267357E-4</c:v>
                </c:pt>
                <c:pt idx="57">
                  <c:v>1.4927250595642911E-3</c:v>
                </c:pt>
                <c:pt idx="58">
                  <c:v>2.0912797139368902E-3</c:v>
                </c:pt>
                <c:pt idx="59">
                  <c:v>2.716401075341001E-3</c:v>
                </c:pt>
                <c:pt idx="60">
                  <c:v>3.3625547421829594E-3</c:v>
                </c:pt>
                <c:pt idx="61">
                  <c:v>4.0233089371225087E-3</c:v>
                </c:pt>
                <c:pt idx="62">
                  <c:v>4.6914261521570286E-3</c:v>
                </c:pt>
                <c:pt idx="63">
                  <c:v>5.3590290094908538E-3</c:v>
                </c:pt>
                <c:pt idx="64">
                  <c:v>6.0178424139575061E-3</c:v>
                </c:pt>
                <c:pt idx="65">
                  <c:v>6.6595026154179678E-3</c:v>
                </c:pt>
                <c:pt idx="66">
                  <c:v>7.275910866289436E-3</c:v>
                </c:pt>
                <c:pt idx="67">
                  <c:v>7.8595981667208929E-3</c:v>
                </c:pt>
                <c:pt idx="68">
                  <c:v>8.4040617034857167E-3</c:v>
                </c:pt>
                <c:pt idx="69">
                  <c:v>8.9040354773230954E-3</c:v>
                </c:pt>
                <c:pt idx="70">
                  <c:v>9.3556674008360066E-3</c:v>
                </c:pt>
                <c:pt idx="71">
                  <c:v>9.756590335666851E-3</c:v>
                </c:pt>
                <c:pt idx="72">
                  <c:v>1.0105890956703938E-2</c:v>
                </c:pt>
                <c:pt idx="73">
                  <c:v>1.0403993836860291E-2</c:v>
                </c:pt>
                <c:pt idx="74">
                  <c:v>1.0652486108759709E-2</c:v>
                </c:pt>
                <c:pt idx="75">
                  <c:v>1.0853909962131023E-2</c:v>
                </c:pt>
                <c:pt idx="76">
                  <c:v>1.1011547294654787E-2</c:v>
                </c:pt>
                <c:pt idx="77">
                  <c:v>1.1129215093125172E-2</c:v>
                </c:pt>
                <c:pt idx="78">
                  <c:v>1.1211083572589242E-2</c:v>
                </c:pt>
                <c:pt idx="79">
                  <c:v>1.1261523164388422E-2</c:v>
                </c:pt>
                <c:pt idx="80">
                  <c:v>1.1284981847268697E-2</c:v>
                </c:pt>
                <c:pt idx="81">
                  <c:v>1.1285891225387935E-2</c:v>
                </c:pt>
                <c:pt idx="82">
                  <c:v>1.1268597998020725E-2</c:v>
                </c:pt>
                <c:pt idx="83">
                  <c:v>1.1237316717872736E-2</c:v>
                </c:pt>
                <c:pt idx="84">
                  <c:v>1.1196099663995908E-2</c:v>
                </c:pt>
                <c:pt idx="85">
                  <c:v>1.1148819980238476E-2</c:v>
                </c:pt>
                <c:pt idx="86">
                  <c:v>1.1099164744692832E-2</c:v>
                </c:pt>
                <c:pt idx="87">
                  <c:v>1.1050635204445892E-2</c:v>
                </c:pt>
                <c:pt idx="88">
                  <c:v>1.1006551954027534E-2</c:v>
                </c:pt>
                <c:pt idx="89">
                  <c:v>1.0970063315546058E-2</c:v>
                </c:pt>
                <c:pt idx="90">
                  <c:v>1.0944155578602724E-2</c:v>
                </c:pt>
                <c:pt idx="91">
                  <c:v>1.0931664077747757E-2</c:v>
                </c:pt>
                <c:pt idx="92">
                  <c:v>1.0935284330629793E-2</c:v>
                </c:pt>
                <c:pt idx="93">
                  <c:v>1.0957582640248778E-2</c:v>
                </c:pt>
                <c:pt idx="94">
                  <c:v>1.1001005689755223E-2</c:v>
                </c:pt>
                <c:pt idx="95">
                  <c:v>1.1067888737475566E-2</c:v>
                </c:pt>
                <c:pt idx="96">
                  <c:v>1.1160462061523636E-2</c:v>
                </c:pt>
                <c:pt idx="97">
                  <c:v>1.1280855314120819E-2</c:v>
                </c:pt>
                <c:pt idx="98">
                  <c:v>1.1431099430519323E-2</c:v>
                </c:pt>
                <c:pt idx="99">
                  <c:v>1.1613125699647571E-2</c:v>
                </c:pt>
                <c:pt idx="100">
                  <c:v>1.1828761545831595E-2</c:v>
                </c:pt>
                <c:pt idx="101">
                  <c:v>1.2079722495759634E-2</c:v>
                </c:pt>
                <c:pt idx="102">
                  <c:v>1.2367599715954752E-2</c:v>
                </c:pt>
                <c:pt idx="103">
                  <c:v>1.2693842409502103E-2</c:v>
                </c:pt>
                <c:pt idx="104">
                  <c:v>1.3059734266584092E-2</c:v>
                </c:pt>
                <c:pt idx="105">
                  <c:v>1.3466363087050449E-2</c:v>
                </c:pt>
                <c:pt idx="106">
                  <c:v>1.3914582658274072E-2</c:v>
                </c:pt>
                <c:pt idx="107">
                  <c:v>1.4404966012387523E-2</c:v>
                </c:pt>
                <c:pt idx="108">
                  <c:v>1.493774935268204E-2</c:v>
                </c:pt>
                <c:pt idx="109">
                  <c:v>1.5512766296211577E-2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04-40B9-9C60-D7374A0E787B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04-40B9-9C60-D7374A0E7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6880"/>
        <c:axId val="1"/>
      </c:scatterChart>
      <c:valAx>
        <c:axId val="86938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950644599177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873393924932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68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481946624803771E-2"/>
          <c:y val="0.88705465535816286"/>
          <c:w val="0.77708072205260059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466725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DD9A4713-37AD-AEEC-0693-19BF2AB33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0</xdr:row>
      <xdr:rowOff>19050</xdr:rowOff>
    </xdr:from>
    <xdr:to>
      <xdr:col>27</xdr:col>
      <xdr:colOff>123825</xdr:colOff>
      <xdr:row>19</xdr:row>
      <xdr:rowOff>9525</xdr:rowOff>
    </xdr:to>
    <xdr:graphicFrame macro="">
      <xdr:nvGraphicFramePr>
        <xdr:cNvPr id="1032" name="Chart 3">
          <a:extLst>
            <a:ext uri="{FF2B5EF4-FFF2-40B4-BE49-F238E27FC236}">
              <a16:creationId xmlns:a16="http://schemas.microsoft.com/office/drawing/2014/main" id="{B51A2B8A-5945-1A4A-B3EF-0982610B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10</xdr:col>
      <xdr:colOff>104775</xdr:colOff>
      <xdr:row>22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16548C84-BD58-0622-D17A-9E0B31F87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219075</xdr:colOff>
      <xdr:row>0</xdr:row>
      <xdr:rowOff>123825</xdr:rowOff>
    </xdr:from>
    <xdr:to>
      <xdr:col>49</xdr:col>
      <xdr:colOff>190500</xdr:colOff>
      <xdr:row>20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881963-AA9D-7258-9FF6-9289C124C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390525</xdr:colOff>
      <xdr:row>21</xdr:row>
      <xdr:rowOff>95250</xdr:rowOff>
    </xdr:from>
    <xdr:to>
      <xdr:col>49</xdr:col>
      <xdr:colOff>371475</xdr:colOff>
      <xdr:row>43</xdr:row>
      <xdr:rowOff>85725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2933078-1B90-93FD-323E-C96024A208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523875</xdr:colOff>
      <xdr:row>19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ABEDDB1D-4260-3A8B-4E54-C2F28A9A5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66674</xdr:colOff>
      <xdr:row>0</xdr:row>
      <xdr:rowOff>0</xdr:rowOff>
    </xdr:from>
    <xdr:to>
      <xdr:col>27</xdr:col>
      <xdr:colOff>47624</xdr:colOff>
      <xdr:row>19</xdr:row>
      <xdr:rowOff>57150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7F727378-96CD-7EE7-5DA4-7A16D6382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285750</xdr:colOff>
      <xdr:row>18</xdr:row>
      <xdr:rowOff>9525</xdr:rowOff>
    </xdr:to>
    <xdr:graphicFrame macro="">
      <xdr:nvGraphicFramePr>
        <xdr:cNvPr id="7174" name="Chart 1">
          <a:extLst>
            <a:ext uri="{FF2B5EF4-FFF2-40B4-BE49-F238E27FC236}">
              <a16:creationId xmlns:a16="http://schemas.microsoft.com/office/drawing/2014/main" id="{7A19DD15-0CBF-ADFC-67F5-1689CF36E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228600</xdr:colOff>
      <xdr:row>0</xdr:row>
      <xdr:rowOff>123825</xdr:rowOff>
    </xdr:from>
    <xdr:to>
      <xdr:col>45</xdr:col>
      <xdr:colOff>180975</xdr:colOff>
      <xdr:row>19</xdr:row>
      <xdr:rowOff>161925</xdr:rowOff>
    </xdr:to>
    <xdr:graphicFrame macro="">
      <xdr:nvGraphicFramePr>
        <xdr:cNvPr id="7175" name="Chart 2">
          <a:extLst>
            <a:ext uri="{FF2B5EF4-FFF2-40B4-BE49-F238E27FC236}">
              <a16:creationId xmlns:a16="http://schemas.microsoft.com/office/drawing/2014/main" id="{3702E296-7FFE-D2A3-412C-33BC1F44E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428624</xdr:colOff>
      <xdr:row>0</xdr:row>
      <xdr:rowOff>38099</xdr:rowOff>
    </xdr:from>
    <xdr:to>
      <xdr:col>28</xdr:col>
      <xdr:colOff>85724</xdr:colOff>
      <xdr:row>17</xdr:row>
      <xdr:rowOff>152399</xdr:rowOff>
    </xdr:to>
    <xdr:graphicFrame macro="">
      <xdr:nvGraphicFramePr>
        <xdr:cNvPr id="7176" name="Chart 3">
          <a:extLst>
            <a:ext uri="{FF2B5EF4-FFF2-40B4-BE49-F238E27FC236}">
              <a16:creationId xmlns:a16="http://schemas.microsoft.com/office/drawing/2014/main" id="{27A67CFD-0CFE-5F34-177C-756CE1599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11</xdr:col>
      <xdr:colOff>304800</xdr:colOff>
      <xdr:row>19</xdr:row>
      <xdr:rowOff>85725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2CEB7EB0-37A2-11CC-E520-B2F1FD7D62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19</xdr:row>
      <xdr:rowOff>85726</xdr:rowOff>
    </xdr:from>
    <xdr:to>
      <xdr:col>11</xdr:col>
      <xdr:colOff>304800</xdr:colOff>
      <xdr:row>38</xdr:row>
      <xdr:rowOff>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2B3EE36D-F455-FB13-AC26-66677DC40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F0AFE40F-8D7C-DF4F-5019-D479F739B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BM216"/>
  <sheetViews>
    <sheetView tabSelected="1" workbookViewId="0">
      <pane xSplit="14" ySplit="22" topLeftCell="O110" activePane="bottomRight" state="frozen"/>
      <selection pane="topRight" activeCell="O1" sqref="O1"/>
      <selection pane="bottomLeft" activeCell="A23" sqref="A23"/>
      <selection pane="bottomRight" activeCell="F14" sqref="F14"/>
    </sheetView>
  </sheetViews>
  <sheetFormatPr defaultColWidth="10.28515625" defaultRowHeight="12.95" customHeight="1" x14ac:dyDescent="0.2"/>
  <cols>
    <col min="1" max="1" width="14.42578125" style="119" customWidth="1"/>
    <col min="2" max="2" width="3.85546875" style="119" customWidth="1"/>
    <col min="3" max="3" width="11.85546875" style="119" customWidth="1"/>
    <col min="4" max="4" width="9.42578125" style="119" customWidth="1"/>
    <col min="5" max="5" width="9.85546875" style="119" customWidth="1"/>
    <col min="6" max="6" width="16.85546875" style="119" customWidth="1"/>
    <col min="7" max="7" width="8.140625" style="119" customWidth="1"/>
    <col min="8" max="14" width="8.5703125" style="119" customWidth="1"/>
    <col min="15" max="15" width="8" style="119" customWidth="1"/>
    <col min="16" max="16" width="7.7109375" style="119" customWidth="1"/>
    <col min="17" max="17" width="9.85546875" style="119" customWidth="1"/>
    <col min="18" max="18" width="9.140625" style="119" customWidth="1"/>
    <col min="19" max="26" width="10.28515625" style="119" customWidth="1"/>
    <col min="27" max="27" width="12.140625" style="119" customWidth="1"/>
    <col min="28" max="28" width="9.42578125" style="119" customWidth="1"/>
    <col min="29" max="29" width="13.42578125" style="119" customWidth="1"/>
    <col min="30" max="31" width="10.42578125" style="119" customWidth="1"/>
    <col min="32" max="32" width="10.5703125" style="119" customWidth="1"/>
    <col min="33" max="33" width="10.28515625" style="119" customWidth="1"/>
    <col min="34" max="37" width="9.42578125" style="119" customWidth="1"/>
    <col min="38" max="53" width="10.28515625" style="119" customWidth="1"/>
    <col min="54" max="54" width="11.85546875" style="119" customWidth="1"/>
    <col min="55" max="55" width="14.7109375" style="119" customWidth="1"/>
    <col min="56" max="16384" width="10.28515625" style="119"/>
  </cols>
  <sheetData>
    <row r="1" spans="1:65" s="1" customFormat="1" ht="20.25" x14ac:dyDescent="0.3">
      <c r="A1" s="2" t="s">
        <v>0</v>
      </c>
      <c r="T1" s="1" t="s">
        <v>1</v>
      </c>
      <c r="AA1" s="3" t="s">
        <v>2</v>
      </c>
      <c r="AB1" s="4"/>
      <c r="AC1" s="4" t="s">
        <v>3</v>
      </c>
      <c r="AD1" s="4" t="s">
        <v>4</v>
      </c>
      <c r="AE1" s="5"/>
      <c r="AF1" s="1" t="s">
        <v>5</v>
      </c>
      <c r="AG1" s="1" t="s">
        <v>5</v>
      </c>
      <c r="AH1" s="1" t="s">
        <v>6</v>
      </c>
      <c r="AW1" s="6" t="s">
        <v>7</v>
      </c>
      <c r="AX1" s="7" t="s">
        <v>8</v>
      </c>
      <c r="AY1" s="8" t="s">
        <v>9</v>
      </c>
      <c r="AZ1" s="9" t="s">
        <v>10</v>
      </c>
      <c r="BA1" s="10" t="s">
        <v>11</v>
      </c>
      <c r="BB1" s="11" t="s">
        <v>12</v>
      </c>
      <c r="BC1" s="10" t="s">
        <v>13</v>
      </c>
      <c r="BD1" s="11" t="s">
        <v>14</v>
      </c>
      <c r="BE1" s="10" t="s">
        <v>15</v>
      </c>
      <c r="BF1" s="12" t="s">
        <v>16</v>
      </c>
      <c r="BG1" s="11" t="s">
        <v>17</v>
      </c>
      <c r="BH1" s="10" t="s">
        <v>18</v>
      </c>
      <c r="BI1" s="12" t="s">
        <v>19</v>
      </c>
      <c r="BJ1" s="11" t="s">
        <v>20</v>
      </c>
      <c r="BK1" s="10" t="s">
        <v>21</v>
      </c>
      <c r="BL1" s="12" t="s">
        <v>22</v>
      </c>
      <c r="BM1" s="11" t="s">
        <v>23</v>
      </c>
    </row>
    <row r="2" spans="1:65" ht="12.95" customHeight="1" x14ac:dyDescent="0.2">
      <c r="A2" s="119" t="s">
        <v>24</v>
      </c>
      <c r="B2" s="119" t="s">
        <v>25</v>
      </c>
      <c r="C2" s="120"/>
      <c r="D2" s="120"/>
      <c r="T2" s="119">
        <v>7.5500000093597919E-4</v>
      </c>
      <c r="U2" s="119" t="s">
        <v>26</v>
      </c>
      <c r="AA2" s="121" t="s">
        <v>27</v>
      </c>
      <c r="AB2" s="122">
        <f>C7</f>
        <v>54066.430200000003</v>
      </c>
      <c r="AC2" s="123" t="s">
        <v>28</v>
      </c>
      <c r="AD2" s="122">
        <f>C8</f>
        <v>0.26634960000000002</v>
      </c>
      <c r="AE2" s="124" t="s">
        <v>29</v>
      </c>
      <c r="AF2" s="119" t="s">
        <v>30</v>
      </c>
      <c r="AG2" s="125" t="s">
        <v>31</v>
      </c>
      <c r="AH2" s="119" t="s">
        <v>32</v>
      </c>
      <c r="AW2" s="119">
        <f t="shared" ref="AW2:AW26" si="0">AB$3+AB$4*AX2+AB$5*AX2^2</f>
        <v>-4.5507871809729126E-3</v>
      </c>
      <c r="AX2" s="119">
        <v>-2000</v>
      </c>
      <c r="AY2" s="119">
        <f t="shared" ref="AY2:AY26" si="1">AB$3+AB$4*AX2+AB$5*AX2^2+BA2</f>
        <v>-7.6341029020548616E-3</v>
      </c>
      <c r="AZ2" s="119">
        <f t="shared" ref="AZ2:AZ26" si="2">AB$3+AB$4*AX2+AB$5*AX2^2</f>
        <v>-4.5507871809729126E-3</v>
      </c>
      <c r="BA2" s="119">
        <f t="shared" ref="BA2:BA26" si="3">$AB$6*($AB$11/BB2*BC2+$AB$12)</f>
        <v>-3.0833157210819486E-3</v>
      </c>
      <c r="BB2" s="119">
        <f t="shared" ref="BB2:BB26" si="4">1+$AB$7*COS(BD2)</f>
        <v>0.98635312920842022</v>
      </c>
      <c r="BC2" s="119">
        <f t="shared" ref="BC2:BC26" si="5">SIN(BD2+RADIANS($AB$9))</f>
        <v>-0.92665649914102255</v>
      </c>
      <c r="BD2" s="119">
        <f t="shared" ref="BD2:BD26" si="6">2*ATAN(BE2)</f>
        <v>-1.8583578088533781</v>
      </c>
      <c r="BE2" s="119">
        <f t="shared" ref="BE2:BE26" si="7">SQRT((1+$AB$7)/(1-$AB$7))*TAN(BF2/2)</f>
        <v>-1.3385789766924576</v>
      </c>
      <c r="BF2" s="119">
        <f t="shared" ref="BF2:BL17" si="8">$BM2+$AB$7*SIN(BG2)</f>
        <v>-1.8118802057691095</v>
      </c>
      <c r="BG2" s="119">
        <f t="shared" si="8"/>
        <v>-1.8118802057690111</v>
      </c>
      <c r="BH2" s="119">
        <f t="shared" si="8"/>
        <v>-1.8118802057775756</v>
      </c>
      <c r="BI2" s="119">
        <f t="shared" si="8"/>
        <v>-1.811880205032081</v>
      </c>
      <c r="BJ2" s="119">
        <f t="shared" si="8"/>
        <v>-1.8118802699234586</v>
      </c>
      <c r="BK2" s="119">
        <f t="shared" si="8"/>
        <v>-1.8118746214059314</v>
      </c>
      <c r="BL2" s="119">
        <f t="shared" si="8"/>
        <v>-1.8123658157516283</v>
      </c>
      <c r="BM2" s="119">
        <f t="shared" ref="BM2:BM26" si="9">RADIANS($AB$9)+$AB$18*(AX2-AB$15)</f>
        <v>-1.7651541337952801</v>
      </c>
    </row>
    <row r="3" spans="1:65" ht="12.95" customHeight="1" x14ac:dyDescent="0.2">
      <c r="T3" s="119">
        <v>65.232000080868602</v>
      </c>
      <c r="U3" s="119" t="s">
        <v>33</v>
      </c>
      <c r="AA3" s="127" t="s">
        <v>34</v>
      </c>
      <c r="AB3" s="128">
        <f t="shared" ref="AB3:AB10" si="10">AC3*AD3</f>
        <v>-4.0196265091676934E-3</v>
      </c>
      <c r="AC3" s="129">
        <v>-0.40196265091676936</v>
      </c>
      <c r="AD3" s="119">
        <v>0.01</v>
      </c>
      <c r="AE3" s="130"/>
      <c r="AF3" s="129">
        <v>-0.3275821586385555</v>
      </c>
      <c r="AG3" s="129">
        <v>-0.36718648326803288</v>
      </c>
      <c r="AH3" s="129">
        <v>-0.42540026983424317</v>
      </c>
      <c r="AI3" s="129">
        <v>-0.40196265091676936</v>
      </c>
      <c r="AJ3" s="129"/>
      <c r="AL3" s="131"/>
      <c r="AW3" s="119">
        <f t="shared" si="0"/>
        <v>-4.5127925556367899E-3</v>
      </c>
      <c r="AX3" s="119">
        <v>-1800</v>
      </c>
      <c r="AY3" s="119">
        <f t="shared" si="1"/>
        <v>-7.4001696840732527E-3</v>
      </c>
      <c r="AZ3" s="119">
        <f t="shared" si="2"/>
        <v>-4.5127925556367899E-3</v>
      </c>
      <c r="BA3" s="119">
        <f t="shared" si="3"/>
        <v>-2.8873771284364629E-3</v>
      </c>
      <c r="BB3" s="119">
        <f t="shared" si="4"/>
        <v>0.9920093940821364</v>
      </c>
      <c r="BC3" s="119">
        <f t="shared" si="5"/>
        <v>-0.87464059556537299</v>
      </c>
      <c r="BD3" s="119">
        <f t="shared" si="6"/>
        <v>-1.7376331631405464</v>
      </c>
      <c r="BE3" s="119">
        <f t="shared" si="7"/>
        <v>-1.1824827302947356</v>
      </c>
      <c r="BF3" s="119">
        <f t="shared" si="8"/>
        <v>-1.6899746006782477</v>
      </c>
      <c r="BG3" s="119">
        <f t="shared" si="8"/>
        <v>-1.6899746006782463</v>
      </c>
      <c r="BH3" s="119">
        <f t="shared" si="8"/>
        <v>-1.6899746006784822</v>
      </c>
      <c r="BI3" s="119">
        <f t="shared" si="8"/>
        <v>-1.6899746006372576</v>
      </c>
      <c r="BJ3" s="119">
        <f t="shared" si="8"/>
        <v>-1.6899746078430824</v>
      </c>
      <c r="BK3" s="119">
        <f t="shared" si="8"/>
        <v>-1.6899733482998955</v>
      </c>
      <c r="BL3" s="119">
        <f t="shared" si="8"/>
        <v>-1.6901933094676242</v>
      </c>
      <c r="BM3" s="119">
        <f t="shared" si="9"/>
        <v>-1.6421982692870269</v>
      </c>
    </row>
    <row r="4" spans="1:65" ht="12.95" customHeight="1" x14ac:dyDescent="0.2">
      <c r="A4" s="132" t="s">
        <v>35</v>
      </c>
      <c r="C4" s="133">
        <v>54066.430200000003</v>
      </c>
      <c r="D4" s="134">
        <v>0.26634960000000002</v>
      </c>
      <c r="AA4" s="135" t="s">
        <v>36</v>
      </c>
      <c r="AB4" s="136">
        <f t="shared" si="10"/>
        <v>3.4958834614927498E-7</v>
      </c>
      <c r="AC4" s="137">
        <v>3.4958834614927499</v>
      </c>
      <c r="AD4" s="119">
        <v>9.9999999999999995E-8</v>
      </c>
      <c r="AE4" s="130"/>
      <c r="AF4" s="137">
        <v>3.4649507473224563</v>
      </c>
      <c r="AG4" s="137">
        <v>3.4598602596382189</v>
      </c>
      <c r="AH4" s="137">
        <v>3.5762569232269201</v>
      </c>
      <c r="AI4" s="137">
        <v>3.4958834614927499</v>
      </c>
      <c r="AJ4" s="137"/>
      <c r="AL4" s="131"/>
      <c r="AW4" s="119">
        <f t="shared" si="0"/>
        <v>-4.471437609890801E-3</v>
      </c>
      <c r="AX4" s="119">
        <v>-1600</v>
      </c>
      <c r="AY4" s="119">
        <f t="shared" si="1"/>
        <v>-7.1185119897527781E-3</v>
      </c>
      <c r="AZ4" s="119">
        <f t="shared" si="2"/>
        <v>-4.471437609890801E-3</v>
      </c>
      <c r="BA4" s="119">
        <f t="shared" si="3"/>
        <v>-2.6470743798619771E-3</v>
      </c>
      <c r="BB4" s="119">
        <f t="shared" si="4"/>
        <v>0.9978496954774857</v>
      </c>
      <c r="BC4" s="119">
        <f t="shared" si="5"/>
        <v>-0.80906558266422679</v>
      </c>
      <c r="BD4" s="119">
        <f t="shared" si="6"/>
        <v>-1.6154996960323282</v>
      </c>
      <c r="BE4" s="119">
        <f t="shared" si="7"/>
        <v>-1.0457331996142087</v>
      </c>
      <c r="BF4" s="119">
        <f t="shared" si="8"/>
        <v>-1.5673597663137731</v>
      </c>
      <c r="BG4" s="119">
        <f t="shared" si="8"/>
        <v>-1.5673597663137731</v>
      </c>
      <c r="BH4" s="119">
        <f t="shared" si="8"/>
        <v>-1.5673597663137731</v>
      </c>
      <c r="BI4" s="119">
        <f t="shared" si="8"/>
        <v>-1.5673597663137728</v>
      </c>
      <c r="BJ4" s="119">
        <f t="shared" si="8"/>
        <v>-1.5673597663120167</v>
      </c>
      <c r="BK4" s="119">
        <f t="shared" si="8"/>
        <v>-1.5673597556919843</v>
      </c>
      <c r="BL4" s="119">
        <f t="shared" si="8"/>
        <v>-1.5672961209034466</v>
      </c>
      <c r="BM4" s="119">
        <f t="shared" si="9"/>
        <v>-1.5192424047787738</v>
      </c>
    </row>
    <row r="5" spans="1:65" ht="12.95" customHeight="1" x14ac:dyDescent="0.2">
      <c r="A5" s="132" t="s">
        <v>37</v>
      </c>
      <c r="C5" s="138">
        <v>-9.5</v>
      </c>
      <c r="D5" s="119" t="s">
        <v>38</v>
      </c>
      <c r="AA5" s="135" t="s">
        <v>39</v>
      </c>
      <c r="AB5" s="136">
        <f t="shared" si="10"/>
        <v>4.2004005123332767E-11</v>
      </c>
      <c r="AC5" s="137">
        <v>4.2004005123332773</v>
      </c>
      <c r="AD5" s="119">
        <v>9.9999999999999994E-12</v>
      </c>
      <c r="AE5" s="130"/>
      <c r="AF5" s="137">
        <v>3.9689224667413776</v>
      </c>
      <c r="AG5" s="137">
        <v>3.9773272913278865</v>
      </c>
      <c r="AH5" s="137">
        <v>4.2995168290769277</v>
      </c>
      <c r="AI5" s="137">
        <v>4.2004005123332773</v>
      </c>
      <c r="AJ5" s="202"/>
      <c r="AL5" s="131"/>
      <c r="AW5" s="119">
        <f t="shared" si="0"/>
        <v>-4.426722343734946E-3</v>
      </c>
      <c r="AX5" s="119">
        <v>-1400</v>
      </c>
      <c r="AY5" s="119">
        <f t="shared" si="1"/>
        <v>-6.7919759577111175E-3</v>
      </c>
      <c r="AZ5" s="119">
        <f t="shared" si="2"/>
        <v>-4.426722343734946E-3</v>
      </c>
      <c r="BA5" s="119">
        <f t="shared" si="3"/>
        <v>-2.365253613976171E-3</v>
      </c>
      <c r="BB5" s="119">
        <f t="shared" si="4"/>
        <v>1.0037917064977007</v>
      </c>
      <c r="BC5" s="119">
        <f t="shared" si="5"/>
        <v>-0.73044587167799591</v>
      </c>
      <c r="BD5" s="119">
        <f t="shared" si="6"/>
        <v>-1.4919137965338716</v>
      </c>
      <c r="BE5" s="119">
        <f t="shared" si="7"/>
        <v>-0.92407276088061141</v>
      </c>
      <c r="BF5" s="119">
        <f t="shared" si="8"/>
        <v>-1.4440180123652002</v>
      </c>
      <c r="BG5" s="119">
        <f t="shared" si="8"/>
        <v>-1.4440180123651973</v>
      </c>
      <c r="BH5" s="119">
        <f t="shared" si="8"/>
        <v>-1.4440180123647273</v>
      </c>
      <c r="BI5" s="119">
        <f t="shared" si="8"/>
        <v>-1.4440180122874819</v>
      </c>
      <c r="BJ5" s="119">
        <f t="shared" si="8"/>
        <v>-1.444017999590901</v>
      </c>
      <c r="BK5" s="119">
        <f t="shared" si="8"/>
        <v>-1.4440159127090797</v>
      </c>
      <c r="BL5" s="119">
        <f t="shared" si="8"/>
        <v>-1.4436733641046975</v>
      </c>
      <c r="BM5" s="119">
        <f t="shared" si="9"/>
        <v>-1.3962865402705207</v>
      </c>
    </row>
    <row r="6" spans="1:65" ht="12.95" customHeight="1" x14ac:dyDescent="0.2">
      <c r="A6" s="139" t="s">
        <v>40</v>
      </c>
      <c r="T6" s="140">
        <f>AB13*149000000/300000/86400</f>
        <v>3.3846707656425001E-3</v>
      </c>
      <c r="Y6" s="140">
        <f>T6</f>
        <v>3.3846707656425001E-3</v>
      </c>
      <c r="AA6" s="135" t="s">
        <v>41</v>
      </c>
      <c r="AB6" s="136">
        <f t="shared" si="10"/>
        <v>3.3983003123497853E-3</v>
      </c>
      <c r="AC6" s="137">
        <v>0.33983003123497851</v>
      </c>
      <c r="AD6" s="119">
        <v>0.01</v>
      </c>
      <c r="AE6" s="130" t="s">
        <v>29</v>
      </c>
      <c r="AF6" s="137">
        <v>0.33712409636413626</v>
      </c>
      <c r="AG6" s="137">
        <v>0.35242312921134283</v>
      </c>
      <c r="AH6" s="137">
        <v>0.33272425204658318</v>
      </c>
      <c r="AI6" s="137">
        <v>0.33983003123497851</v>
      </c>
      <c r="AJ6" s="202"/>
      <c r="AL6" s="131"/>
      <c r="AW6" s="119">
        <f t="shared" si="0"/>
        <v>-4.3786467571692248E-3</v>
      </c>
      <c r="AX6" s="119">
        <v>-1200</v>
      </c>
      <c r="AY6" s="119">
        <f t="shared" si="1"/>
        <v>-6.4241530835214399E-3</v>
      </c>
      <c r="AZ6" s="119">
        <f t="shared" si="2"/>
        <v>-4.3786467571692248E-3</v>
      </c>
      <c r="BA6" s="119">
        <f t="shared" si="3"/>
        <v>-2.0455063263522155E-3</v>
      </c>
      <c r="BB6" s="119">
        <f t="shared" si="4"/>
        <v>1.0097454033443747</v>
      </c>
      <c r="BC6" s="119">
        <f t="shared" si="5"/>
        <v>-0.63955051113585915</v>
      </c>
      <c r="BD6" s="119">
        <f t="shared" si="6"/>
        <v>-1.3668526535681316</v>
      </c>
      <c r="BE6" s="119">
        <f t="shared" si="7"/>
        <v>-0.81434405829670053</v>
      </c>
      <c r="BF6" s="119">
        <f t="shared" si="8"/>
        <v>-1.3199422763112343</v>
      </c>
      <c r="BG6" s="119">
        <f t="shared" si="8"/>
        <v>-1.3199422763110882</v>
      </c>
      <c r="BH6" s="119">
        <f t="shared" si="8"/>
        <v>-1.3199422762988631</v>
      </c>
      <c r="BI6" s="119">
        <f t="shared" si="8"/>
        <v>-1.3199422752753494</v>
      </c>
      <c r="BJ6" s="119">
        <f t="shared" si="8"/>
        <v>-1.3199421895848793</v>
      </c>
      <c r="BK6" s="119">
        <f t="shared" si="8"/>
        <v>-1.3199350155205434</v>
      </c>
      <c r="BL6" s="119">
        <f t="shared" si="8"/>
        <v>-1.319335108549887</v>
      </c>
      <c r="BM6" s="119">
        <f t="shared" si="9"/>
        <v>-1.2733306757622673</v>
      </c>
    </row>
    <row r="7" spans="1:65" ht="12.95" customHeight="1" x14ac:dyDescent="0.2">
      <c r="A7" s="119" t="s">
        <v>42</v>
      </c>
      <c r="C7" s="119">
        <f>+C4</f>
        <v>54066.430200000003</v>
      </c>
      <c r="D7" s="138" t="s">
        <v>43</v>
      </c>
      <c r="T7" s="119">
        <v>0.66</v>
      </c>
      <c r="AA7" s="135" t="s">
        <v>44</v>
      </c>
      <c r="AB7" s="136">
        <f t="shared" si="10"/>
        <v>4.8117645668164753E-2</v>
      </c>
      <c r="AC7" s="195">
        <v>4.8117645668164753E-2</v>
      </c>
      <c r="AD7" s="119">
        <v>1</v>
      </c>
      <c r="AE7" s="130"/>
      <c r="AF7" s="137">
        <v>0.33881629839285649</v>
      </c>
      <c r="AG7" s="137">
        <v>0.26327777633709998</v>
      </c>
      <c r="AH7" s="137">
        <v>1.2118342371172342E-2</v>
      </c>
      <c r="AI7" s="137">
        <v>4.8117645668164753E-2</v>
      </c>
      <c r="AJ7" s="202"/>
      <c r="AL7" s="131"/>
      <c r="AW7" s="119">
        <f t="shared" si="0"/>
        <v>-4.3272108501936348E-3</v>
      </c>
      <c r="AX7" s="119">
        <v>-1000</v>
      </c>
      <c r="AY7" s="119">
        <f t="shared" si="1"/>
        <v>-6.0193726747690343E-3</v>
      </c>
      <c r="AZ7" s="119">
        <f t="shared" si="2"/>
        <v>-4.3272108501936348E-3</v>
      </c>
      <c r="BA7" s="119">
        <f t="shared" si="3"/>
        <v>-1.6921618245753999E-3</v>
      </c>
      <c r="BB7" s="119">
        <f t="shared" si="4"/>
        <v>1.0156140250306354</v>
      </c>
      <c r="BC7" s="119">
        <f t="shared" si="5"/>
        <v>-0.53742217306802109</v>
      </c>
      <c r="BD7" s="119">
        <f t="shared" si="6"/>
        <v>-1.2403165691910407</v>
      </c>
      <c r="BE7" s="119">
        <f t="shared" si="7"/>
        <v>-0.71414799054983391</v>
      </c>
      <c r="BF7" s="119">
        <f t="shared" si="8"/>
        <v>-1.1951370177910674</v>
      </c>
      <c r="BG7" s="119">
        <f t="shared" si="8"/>
        <v>-1.1951370177896599</v>
      </c>
      <c r="BH7" s="119">
        <f t="shared" si="8"/>
        <v>-1.1951370177099243</v>
      </c>
      <c r="BI7" s="119">
        <f t="shared" si="8"/>
        <v>-1.1951370131932775</v>
      </c>
      <c r="BJ7" s="119">
        <f t="shared" si="8"/>
        <v>-1.1951367573461484</v>
      </c>
      <c r="BK7" s="119">
        <f t="shared" si="8"/>
        <v>-1.195122265061962</v>
      </c>
      <c r="BL7" s="119">
        <f t="shared" si="8"/>
        <v>-1.1943022271102943</v>
      </c>
      <c r="BM7" s="119">
        <f t="shared" si="9"/>
        <v>-1.1503748112540142</v>
      </c>
    </row>
    <row r="8" spans="1:65" ht="12.95" customHeight="1" x14ac:dyDescent="0.2">
      <c r="A8" s="119" t="s">
        <v>45</v>
      </c>
      <c r="C8" s="119">
        <f>+D4</f>
        <v>0.26634960000000002</v>
      </c>
      <c r="D8" s="132" t="s">
        <v>46</v>
      </c>
      <c r="T8" s="119">
        <v>3788.1</v>
      </c>
      <c r="AA8" s="135" t="s">
        <v>47</v>
      </c>
      <c r="AB8" s="136">
        <f t="shared" si="10"/>
        <v>7.4530101929278283</v>
      </c>
      <c r="AC8" s="137">
        <v>7.4530101929278281E-2</v>
      </c>
      <c r="AD8" s="140">
        <v>100</v>
      </c>
      <c r="AE8" s="130" t="s">
        <v>48</v>
      </c>
      <c r="AF8" s="137">
        <v>8.8748067297139716E-2</v>
      </c>
      <c r="AG8" s="137">
        <v>8.4699412384836817E-2</v>
      </c>
      <c r="AH8" s="137">
        <v>7.2707249815702077E-2</v>
      </c>
      <c r="AI8" s="137">
        <v>7.4530101929278281E-2</v>
      </c>
      <c r="AJ8" s="202"/>
      <c r="AL8" s="131"/>
      <c r="AW8" s="119">
        <f t="shared" si="0"/>
        <v>-4.2724146228081804E-3</v>
      </c>
      <c r="AX8" s="119">
        <v>-800</v>
      </c>
      <c r="AY8" s="119">
        <f t="shared" si="1"/>
        <v>-5.5826756198624145E-3</v>
      </c>
      <c r="AZ8" s="119">
        <f t="shared" si="2"/>
        <v>-4.2724146228081804E-3</v>
      </c>
      <c r="BA8" s="119">
        <f t="shared" si="3"/>
        <v>-1.3102609970542338E-3</v>
      </c>
      <c r="BB8" s="119">
        <f t="shared" si="4"/>
        <v>1.0212955427349921</v>
      </c>
      <c r="BC8" s="119">
        <f t="shared" si="5"/>
        <v>-0.42538910778995231</v>
      </c>
      <c r="BD8" s="119">
        <f t="shared" si="6"/>
        <v>-1.1123310224482985</v>
      </c>
      <c r="BE8" s="119">
        <f t="shared" si="7"/>
        <v>-0.62162062493456927</v>
      </c>
      <c r="BF8" s="119">
        <f t="shared" si="8"/>
        <v>-1.0696189638588716</v>
      </c>
      <c r="BG8" s="119">
        <f t="shared" si="8"/>
        <v>-1.069618963852331</v>
      </c>
      <c r="BH8" s="119">
        <f t="shared" si="8"/>
        <v>-1.0696189635694182</v>
      </c>
      <c r="BI8" s="119">
        <f t="shared" si="8"/>
        <v>-1.0696189513319252</v>
      </c>
      <c r="BJ8" s="119">
        <f t="shared" si="8"/>
        <v>-1.0696184219951821</v>
      </c>
      <c r="BK8" s="119">
        <f t="shared" si="8"/>
        <v>-1.0695955258515883</v>
      </c>
      <c r="BL8" s="119">
        <f t="shared" si="8"/>
        <v>-1.0686060808882349</v>
      </c>
      <c r="BM8" s="119">
        <f t="shared" si="9"/>
        <v>-1.0274189467457611</v>
      </c>
    </row>
    <row r="9" spans="1:65" ht="12.95" customHeight="1" x14ac:dyDescent="0.2">
      <c r="A9" s="141" t="s">
        <v>49</v>
      </c>
      <c r="B9" s="142">
        <v>60</v>
      </c>
      <c r="C9" s="143" t="str">
        <f>"F"&amp;B9</f>
        <v>F60</v>
      </c>
      <c r="D9" s="144" t="str">
        <f>"G"&amp;B9</f>
        <v>G60</v>
      </c>
      <c r="T9" s="119">
        <v>220.1</v>
      </c>
      <c r="AA9" s="135" t="s">
        <v>50</v>
      </c>
      <c r="AB9" s="136">
        <f t="shared" si="10"/>
        <v>38.556577857624681</v>
      </c>
      <c r="AC9" s="137">
        <v>38.556577857624681</v>
      </c>
      <c r="AD9" s="119">
        <v>1</v>
      </c>
      <c r="AE9" s="130" t="s">
        <v>51</v>
      </c>
      <c r="AF9" s="137">
        <v>38.560978281288968</v>
      </c>
      <c r="AG9" s="137">
        <v>38.559875208338035</v>
      </c>
      <c r="AH9" s="137">
        <v>38.55698229299049</v>
      </c>
      <c r="AI9" s="137">
        <v>38.556577857624681</v>
      </c>
      <c r="AJ9" s="202"/>
      <c r="AL9" s="131"/>
      <c r="AW9" s="119">
        <f t="shared" si="0"/>
        <v>-4.214258075012859E-3</v>
      </c>
      <c r="AX9" s="119">
        <v>-600</v>
      </c>
      <c r="AY9" s="119">
        <f t="shared" si="1"/>
        <v>-5.1197663634292255E-3</v>
      </c>
      <c r="AZ9" s="119">
        <f t="shared" si="2"/>
        <v>-4.214258075012859E-3</v>
      </c>
      <c r="BA9" s="119">
        <f t="shared" si="3"/>
        <v>-9.0550828841636627E-4</v>
      </c>
      <c r="BB9" s="119">
        <f t="shared" si="4"/>
        <v>1.0266846778847587</v>
      </c>
      <c r="BC9" s="119">
        <f t="shared" si="5"/>
        <v>-0.30506728675485839</v>
      </c>
      <c r="BD9" s="119">
        <f t="shared" si="6"/>
        <v>-0.98294831520920023</v>
      </c>
      <c r="BE9" s="119">
        <f t="shared" si="7"/>
        <v>-0.5352831978255036</v>
      </c>
      <c r="BF9" s="119">
        <f t="shared" si="8"/>
        <v>-0.94341763956045255</v>
      </c>
      <c r="BG9" s="119">
        <f t="shared" si="8"/>
        <v>-0.94341763954069968</v>
      </c>
      <c r="BH9" s="119">
        <f t="shared" si="8"/>
        <v>-0.94341763884139052</v>
      </c>
      <c r="BI9" s="119">
        <f t="shared" si="8"/>
        <v>-0.94341761408378999</v>
      </c>
      <c r="BJ9" s="119">
        <f t="shared" si="8"/>
        <v>-0.94341673759257083</v>
      </c>
      <c r="BK9" s="119">
        <f t="shared" si="8"/>
        <v>-0.94338570793135235</v>
      </c>
      <c r="BL9" s="119">
        <f t="shared" si="8"/>
        <v>-0.94228804569240132</v>
      </c>
      <c r="BM9" s="119">
        <f t="shared" si="9"/>
        <v>-0.90446308223750793</v>
      </c>
    </row>
    <row r="10" spans="1:65" ht="12.95" customHeight="1" x14ac:dyDescent="0.2">
      <c r="C10" s="145" t="s">
        <v>52</v>
      </c>
      <c r="D10" s="145" t="s">
        <v>53</v>
      </c>
      <c r="T10" s="119">
        <v>55642</v>
      </c>
      <c r="AA10" s="146" t="s">
        <v>54</v>
      </c>
      <c r="AB10" s="147">
        <f t="shared" si="10"/>
        <v>54590.020905841062</v>
      </c>
      <c r="AC10" s="148">
        <v>5.4590020905841063</v>
      </c>
      <c r="AD10" s="119">
        <v>10000</v>
      </c>
      <c r="AE10" s="130" t="s">
        <v>55</v>
      </c>
      <c r="AF10" s="148">
        <v>5.4126797921832299</v>
      </c>
      <c r="AG10" s="148">
        <v>5.4264983288646844</v>
      </c>
      <c r="AH10" s="148">
        <v>5.4645700835217532</v>
      </c>
      <c r="AI10" s="148">
        <v>5.4590020905841063</v>
      </c>
      <c r="AJ10" s="203"/>
      <c r="AL10" s="131"/>
      <c r="AW10" s="119">
        <f t="shared" si="0"/>
        <v>-4.1527412068076705E-3</v>
      </c>
      <c r="AX10" s="119">
        <v>-400</v>
      </c>
      <c r="AY10" s="119">
        <f t="shared" si="1"/>
        <v>-4.636940673852636E-3</v>
      </c>
      <c r="AZ10" s="119">
        <f t="shared" si="2"/>
        <v>-4.1527412068076705E-3</v>
      </c>
      <c r="BA10" s="119">
        <f t="shared" si="3"/>
        <v>-4.8419946704496568E-4</v>
      </c>
      <c r="BB10" s="119">
        <f t="shared" si="4"/>
        <v>1.0316754677752427</v>
      </c>
      <c r="BC10" s="119">
        <f t="shared" si="5"/>
        <v>-0.17835007402864195</v>
      </c>
      <c r="BD10" s="119">
        <f t="shared" si="6"/>
        <v>-0.85224861737919588</v>
      </c>
      <c r="BE10" s="119">
        <f t="shared" si="7"/>
        <v>-0.45393844516554155</v>
      </c>
      <c r="BF10" s="119">
        <f t="shared" si="8"/>
        <v>-0.81657561579725035</v>
      </c>
      <c r="BG10" s="119">
        <f t="shared" si="8"/>
        <v>-0.81657561575304272</v>
      </c>
      <c r="BH10" s="119">
        <f t="shared" si="8"/>
        <v>-0.81657561441126858</v>
      </c>
      <c r="BI10" s="119">
        <f t="shared" si="8"/>
        <v>-0.81657557368623612</v>
      </c>
      <c r="BJ10" s="119">
        <f t="shared" si="8"/>
        <v>-0.81657433761595732</v>
      </c>
      <c r="BK10" s="119">
        <f t="shared" si="8"/>
        <v>-0.81653682166741492</v>
      </c>
      <c r="BL10" s="119">
        <f t="shared" si="8"/>
        <v>-0.81539888730007004</v>
      </c>
      <c r="BM10" s="119">
        <f t="shared" si="9"/>
        <v>-0.78150721772925458</v>
      </c>
    </row>
    <row r="11" spans="1:65" ht="12.95" customHeight="1" x14ac:dyDescent="0.2">
      <c r="A11" s="119" t="s">
        <v>56</v>
      </c>
      <c r="C11" s="144">
        <f ca="1">INTERCEPT(INDIRECT($D$9):G983,INDIRECT($C$9):F983)</f>
        <v>-5.1155442466620368E-3</v>
      </c>
      <c r="D11" s="120"/>
      <c r="AA11" s="149" t="s">
        <v>57</v>
      </c>
      <c r="AB11" s="144">
        <f>1-AB7^2</f>
        <v>0.99768469217535294</v>
      </c>
      <c r="AC11" s="150">
        <f>SUM(AB21:AB385)</f>
        <v>7.7814912767227018E-3</v>
      </c>
      <c r="AD11" s="149" t="s">
        <v>58</v>
      </c>
      <c r="AE11" s="130"/>
      <c r="AF11" s="144">
        <v>2.6461048587821828E-4</v>
      </c>
      <c r="AG11" s="144">
        <v>1.1707279540001593E-4</v>
      </c>
      <c r="AH11" s="144">
        <v>9.2177471472555341E-5</v>
      </c>
      <c r="AI11" s="144">
        <v>9.3639285999205739E-5</v>
      </c>
      <c r="AJ11" s="144"/>
      <c r="AL11" s="144"/>
      <c r="AW11" s="119">
        <f t="shared" si="0"/>
        <v>-4.087864018192615E-3</v>
      </c>
      <c r="AX11" s="119">
        <v>-200</v>
      </c>
      <c r="AY11" s="119">
        <f t="shared" si="1"/>
        <v>-4.1409879020965776E-3</v>
      </c>
      <c r="AZ11" s="119">
        <f t="shared" si="2"/>
        <v>-4.087864018192615E-3</v>
      </c>
      <c r="BA11" s="119">
        <f t="shared" si="3"/>
        <v>-5.3123883903962223E-5</v>
      </c>
      <c r="BB11" s="119">
        <f t="shared" si="4"/>
        <v>1.0361643247667456</v>
      </c>
      <c r="BC11" s="119">
        <f t="shared" si="5"/>
        <v>-4.7383249408134424E-2</v>
      </c>
      <c r="BD11" s="119">
        <f t="shared" si="6"/>
        <v>-0.72034022985627932</v>
      </c>
      <c r="BE11" s="119">
        <f t="shared" si="7"/>
        <v>-0.37659708073992743</v>
      </c>
      <c r="BF11" s="119">
        <f t="shared" si="8"/>
        <v>-0.68914840972766511</v>
      </c>
      <c r="BG11" s="119">
        <f t="shared" si="8"/>
        <v>-0.68914840964938628</v>
      </c>
      <c r="BH11" s="119">
        <f t="shared" si="8"/>
        <v>-0.68914840754152573</v>
      </c>
      <c r="BI11" s="119">
        <f t="shared" si="8"/>
        <v>-0.68914835078189263</v>
      </c>
      <c r="BJ11" s="119">
        <f t="shared" si="8"/>
        <v>-0.6891468223819821</v>
      </c>
      <c r="BK11" s="119">
        <f t="shared" si="8"/>
        <v>-0.68910566698535236</v>
      </c>
      <c r="BL11" s="119">
        <f t="shared" si="8"/>
        <v>-0.68799799493916547</v>
      </c>
      <c r="BM11" s="119">
        <f t="shared" si="9"/>
        <v>-0.65855135322100145</v>
      </c>
    </row>
    <row r="12" spans="1:65" ht="12.95" customHeight="1" x14ac:dyDescent="0.2">
      <c r="A12" s="119" t="s">
        <v>59</v>
      </c>
      <c r="C12" s="144">
        <f ca="1">SLOPE(INDIRECT($D$9):G983,INDIRECT($C$9):F983)</f>
        <v>9.0998432761538349E-7</v>
      </c>
      <c r="D12" s="120"/>
      <c r="AA12" s="151" t="s">
        <v>60</v>
      </c>
      <c r="AB12" s="144">
        <f>AB7*SIN(RADIANS(AB9))</f>
        <v>2.9991109511641054E-2</v>
      </c>
      <c r="AE12" s="130"/>
      <c r="AW12" s="119">
        <f t="shared" si="0"/>
        <v>-4.0196265091676934E-3</v>
      </c>
      <c r="AX12" s="119">
        <v>0</v>
      </c>
      <c r="AY12" s="119">
        <f t="shared" si="1"/>
        <v>-3.6390679549080005E-3</v>
      </c>
      <c r="AZ12" s="119">
        <f t="shared" si="2"/>
        <v>-4.0196265091676934E-3</v>
      </c>
      <c r="BA12" s="119">
        <f t="shared" si="3"/>
        <v>3.8055855425969275E-4</v>
      </c>
      <c r="BB12" s="119">
        <f t="shared" si="4"/>
        <v>1.0400534738428684</v>
      </c>
      <c r="BC12" s="119">
        <f t="shared" si="5"/>
        <v>8.5475901150684791E-2</v>
      </c>
      <c r="BD12" s="119">
        <f t="shared" si="6"/>
        <v>-0.58735890406799862</v>
      </c>
      <c r="BE12" s="119">
        <f t="shared" si="7"/>
        <v>-0.30242431725651542</v>
      </c>
      <c r="BF12" s="119">
        <f t="shared" si="8"/>
        <v>-0.56120398332378862</v>
      </c>
      <c r="BG12" s="119">
        <f t="shared" si="8"/>
        <v>-0.5612039832105884</v>
      </c>
      <c r="BH12" s="119">
        <f t="shared" si="8"/>
        <v>-0.56120398043178921</v>
      </c>
      <c r="BI12" s="119">
        <f t="shared" si="8"/>
        <v>-0.56120391221883714</v>
      </c>
      <c r="BJ12" s="119">
        <f t="shared" si="8"/>
        <v>-0.56120223775300415</v>
      </c>
      <c r="BK12" s="119">
        <f t="shared" si="8"/>
        <v>-0.56116113414964175</v>
      </c>
      <c r="BL12" s="119">
        <f t="shared" si="8"/>
        <v>-0.5601524845639102</v>
      </c>
      <c r="BM12" s="119">
        <f t="shared" si="9"/>
        <v>-0.53559548871274809</v>
      </c>
    </row>
    <row r="13" spans="1:65" ht="12.95" customHeight="1" x14ac:dyDescent="0.2">
      <c r="A13" s="119" t="s">
        <v>61</v>
      </c>
      <c r="C13" s="120" t="s">
        <v>62</v>
      </c>
      <c r="T13" s="119">
        <v>1.0089999999999999</v>
      </c>
      <c r="AA13" s="152" t="s">
        <v>63</v>
      </c>
      <c r="AB13" s="153">
        <f>AB6*86400*300000/149600000</f>
        <v>0.58879641775472213</v>
      </c>
      <c r="AC13" s="119" t="s">
        <v>64</v>
      </c>
      <c r="AD13" s="154"/>
      <c r="AE13" s="130"/>
      <c r="AF13" s="155"/>
      <c r="AG13" s="156"/>
      <c r="AW13" s="119">
        <f t="shared" si="0"/>
        <v>-3.9480286797329055E-3</v>
      </c>
      <c r="AX13" s="119">
        <v>200</v>
      </c>
      <c r="AY13" s="119">
        <f t="shared" si="1"/>
        <v>-3.1385650609136269E-3</v>
      </c>
      <c r="AZ13" s="119">
        <f t="shared" si="2"/>
        <v>-3.9480286797329055E-3</v>
      </c>
      <c r="BA13" s="119">
        <f t="shared" si="3"/>
        <v>8.0946361881927865E-4</v>
      </c>
      <c r="BB13" s="119">
        <f t="shared" si="4"/>
        <v>1.0432545907000237</v>
      </c>
      <c r="BC13" s="119">
        <f t="shared" si="5"/>
        <v>0.2177154238470986</v>
      </c>
      <c r="BD13" s="119">
        <f t="shared" si="6"/>
        <v>-0.45346609974399704</v>
      </c>
      <c r="BE13" s="119">
        <f t="shared" si="7"/>
        <v>-0.23069992959433674</v>
      </c>
      <c r="BF13" s="119">
        <f t="shared" si="8"/>
        <v>-0.43282180379156104</v>
      </c>
      <c r="BG13" s="119">
        <f t="shared" si="8"/>
        <v>-0.4328218036568568</v>
      </c>
      <c r="BH13" s="119">
        <f t="shared" si="8"/>
        <v>-0.43282180057300512</v>
      </c>
      <c r="BI13" s="119">
        <f t="shared" si="8"/>
        <v>-0.43282172997284046</v>
      </c>
      <c r="BJ13" s="119">
        <f t="shared" si="8"/>
        <v>-0.43282011368844431</v>
      </c>
      <c r="BK13" s="119">
        <f t="shared" si="8"/>
        <v>-0.43278311162259381</v>
      </c>
      <c r="BL13" s="119">
        <f t="shared" si="8"/>
        <v>-0.43193618546380641</v>
      </c>
      <c r="BM13" s="119">
        <f t="shared" si="9"/>
        <v>-0.41263962420449496</v>
      </c>
    </row>
    <row r="14" spans="1:65" ht="12.95" customHeight="1" x14ac:dyDescent="0.2">
      <c r="AA14" s="152" t="s">
        <v>65</v>
      </c>
      <c r="AB14" s="144">
        <f>2*AB5*365.24/C8</f>
        <v>1.1519854230114149E-7</v>
      </c>
      <c r="AC14" s="119" t="s">
        <v>66</v>
      </c>
      <c r="AE14" s="130"/>
      <c r="AG14" s="156"/>
      <c r="AW14" s="119">
        <f t="shared" si="0"/>
        <v>-3.8730705298882502E-3</v>
      </c>
      <c r="AX14" s="119">
        <v>400</v>
      </c>
      <c r="AY14" s="119">
        <f t="shared" si="1"/>
        <v>-2.6469224397430678E-3</v>
      </c>
      <c r="AZ14" s="119">
        <f t="shared" si="2"/>
        <v>-3.8730705298882502E-3</v>
      </c>
      <c r="BA14" s="119">
        <f t="shared" si="3"/>
        <v>1.2261480901451826E-3</v>
      </c>
      <c r="BB14" s="119">
        <f t="shared" si="4"/>
        <v>1.0456924083395585</v>
      </c>
      <c r="BC14" s="119">
        <f t="shared" si="5"/>
        <v>0.34673987490420455</v>
      </c>
      <c r="BD14" s="119">
        <f t="shared" si="6"/>
        <v>-0.31884612755287728</v>
      </c>
      <c r="BE14" s="119">
        <f t="shared" si="7"/>
        <v>-0.16078755421516225</v>
      </c>
      <c r="BF14" s="119">
        <f t="shared" si="8"/>
        <v>-0.30409145496039902</v>
      </c>
      <c r="BG14" s="119">
        <f t="shared" si="8"/>
        <v>-0.30409145483138428</v>
      </c>
      <c r="BH14" s="119">
        <f t="shared" si="8"/>
        <v>-0.30409145202121585</v>
      </c>
      <c r="BI14" s="119">
        <f t="shared" si="8"/>
        <v>-0.30409139081081032</v>
      </c>
      <c r="BJ14" s="119">
        <f t="shared" si="8"/>
        <v>-0.30409005754093676</v>
      </c>
      <c r="BK14" s="119">
        <f t="shared" si="8"/>
        <v>-0.30406101672558178</v>
      </c>
      <c r="BL14" s="119">
        <f t="shared" si="8"/>
        <v>-0.30342852550724142</v>
      </c>
      <c r="BM14" s="119">
        <f t="shared" si="9"/>
        <v>-0.28968375969624172</v>
      </c>
    </row>
    <row r="15" spans="1:65" ht="12.95" customHeight="1" x14ac:dyDescent="0.2">
      <c r="A15" s="139" t="s">
        <v>67</v>
      </c>
      <c r="C15" s="157">
        <f ca="1">(C7+C11)+(C8+C12)*INT(MAX(F21:F3524))</f>
        <v>59892.043438832967</v>
      </c>
      <c r="E15" s="141" t="s">
        <v>68</v>
      </c>
      <c r="F15" s="138">
        <v>1</v>
      </c>
      <c r="AA15" s="151" t="s">
        <v>69</v>
      </c>
      <c r="AB15" s="144">
        <f>(AB10-AB2)/AD2</f>
        <v>1965.8024860598978</v>
      </c>
      <c r="AC15" s="119" t="s">
        <v>70</v>
      </c>
      <c r="AE15" s="130"/>
      <c r="AG15" s="158"/>
      <c r="AW15" s="119">
        <f t="shared" si="0"/>
        <v>-3.7947520596337283E-3</v>
      </c>
      <c r="AX15" s="119">
        <v>600</v>
      </c>
      <c r="AY15" s="119">
        <f t="shared" si="1"/>
        <v>-2.1714639679010668E-3</v>
      </c>
      <c r="AZ15" s="119">
        <f t="shared" si="2"/>
        <v>-3.7947520596337283E-3</v>
      </c>
      <c r="BA15" s="119">
        <f t="shared" si="3"/>
        <v>1.6232880917326613E-3</v>
      </c>
      <c r="BB15" s="119">
        <f t="shared" si="4"/>
        <v>1.0473080252580034</v>
      </c>
      <c r="BC15" s="119">
        <f t="shared" si="5"/>
        <v>0.469952553969474</v>
      </c>
      <c r="BD15" s="119">
        <f t="shared" si="6"/>
        <v>-0.18370220620481989</v>
      </c>
      <c r="BE15" s="119">
        <f t="shared" si="7"/>
        <v>-9.2110282218270612E-2</v>
      </c>
      <c r="BF15" s="119">
        <f t="shared" si="8"/>
        <v>-0.17511081974622539</v>
      </c>
      <c r="BG15" s="119">
        <f t="shared" si="8"/>
        <v>-0.17511081965579459</v>
      </c>
      <c r="BH15" s="119">
        <f t="shared" si="8"/>
        <v>-0.17511081774723902</v>
      </c>
      <c r="BI15" s="119">
        <f t="shared" si="8"/>
        <v>-0.17511077746688247</v>
      </c>
      <c r="BJ15" s="119">
        <f t="shared" si="8"/>
        <v>-0.17510992734387459</v>
      </c>
      <c r="BK15" s="119">
        <f t="shared" si="8"/>
        <v>-0.17509198539923559</v>
      </c>
      <c r="BL15" s="119">
        <f t="shared" si="8"/>
        <v>-0.17471333185155088</v>
      </c>
      <c r="BM15" s="119">
        <f t="shared" si="9"/>
        <v>-0.16672789518798858</v>
      </c>
    </row>
    <row r="16" spans="1:65" ht="12.95" customHeight="1" x14ac:dyDescent="0.2">
      <c r="A16" s="139" t="s">
        <v>71</v>
      </c>
      <c r="C16" s="157">
        <f ca="1">+C8+C12</f>
        <v>0.26635050998432763</v>
      </c>
      <c r="E16" s="141" t="s">
        <v>72</v>
      </c>
      <c r="F16" s="144">
        <f ca="1">NOW()+15018.5+$C$5/24</f>
        <v>60312.778054282404</v>
      </c>
      <c r="AA16" s="149" t="s">
        <v>73</v>
      </c>
      <c r="AB16" s="119">
        <f>365.24*AB8</f>
        <v>2722.1374428649601</v>
      </c>
      <c r="AC16" s="119" t="s">
        <v>29</v>
      </c>
      <c r="AD16" s="144"/>
      <c r="AE16" s="130"/>
      <c r="AW16" s="119">
        <f t="shared" si="0"/>
        <v>-3.7130732689693406E-3</v>
      </c>
      <c r="AX16" s="119">
        <v>800</v>
      </c>
      <c r="AY16" s="119">
        <f t="shared" si="1"/>
        <v>-1.7192106043507579E-3</v>
      </c>
      <c r="AZ16" s="119">
        <f t="shared" si="2"/>
        <v>-3.7130732689693406E-3</v>
      </c>
      <c r="BA16" s="119">
        <f t="shared" si="3"/>
        <v>1.9938626646185827E-3</v>
      </c>
      <c r="BB16" s="119">
        <f t="shared" si="4"/>
        <v>1.0480616424786102</v>
      </c>
      <c r="BC16" s="119">
        <f t="shared" si="5"/>
        <v>0.58484396088183999</v>
      </c>
      <c r="BD16" s="119">
        <f t="shared" si="6"/>
        <v>-4.8251556262741899E-2</v>
      </c>
      <c r="BE16" s="119">
        <f t="shared" si="7"/>
        <v>-2.4130460049974461E-2</v>
      </c>
      <c r="BF16" s="119">
        <f t="shared" si="8"/>
        <v>-4.5983887383967012E-2</v>
      </c>
      <c r="BG16" s="119">
        <f t="shared" si="8"/>
        <v>-4.5983887357997931E-2</v>
      </c>
      <c r="BH16" s="119">
        <f t="shared" si="8"/>
        <v>-4.5983886817727047E-2</v>
      </c>
      <c r="BI16" s="119">
        <f t="shared" si="8"/>
        <v>-4.5983875577721739E-2</v>
      </c>
      <c r="BJ16" s="119">
        <f t="shared" si="8"/>
        <v>-4.5983641736286635E-2</v>
      </c>
      <c r="BK16" s="119">
        <f t="shared" si="8"/>
        <v>-4.5978776808837107E-2</v>
      </c>
      <c r="BL16" s="119">
        <f t="shared" si="8"/>
        <v>-4.5877565227742077E-2</v>
      </c>
      <c r="BM16" s="119">
        <f t="shared" si="9"/>
        <v>-4.3772030679735452E-2</v>
      </c>
    </row>
    <row r="17" spans="1:65" ht="12.95" customHeight="1" x14ac:dyDescent="0.2">
      <c r="A17" s="141" t="s">
        <v>74</v>
      </c>
      <c r="C17" s="119">
        <f>COUNT(C21:C2182)</f>
        <v>120</v>
      </c>
      <c r="E17" s="141" t="s">
        <v>75</v>
      </c>
      <c r="F17" s="144">
        <f ca="1">ROUND(2*(F16-$C$7)/$C$8,0)/2+F15</f>
        <v>23452.5</v>
      </c>
      <c r="T17" s="119">
        <v>9.4999999999999998E-3</v>
      </c>
      <c r="AA17" s="149" t="s">
        <v>76</v>
      </c>
      <c r="AB17" s="159">
        <f>AB13^3/AB8^2</f>
        <v>3.6747859469585076E-3</v>
      </c>
      <c r="AE17" s="130"/>
      <c r="AW17" s="119">
        <f t="shared" si="0"/>
        <v>-3.6280341578950855E-3</v>
      </c>
      <c r="AX17" s="119">
        <v>1000</v>
      </c>
      <c r="AY17" s="119">
        <f t="shared" si="1"/>
        <v>-1.2967004295893628E-3</v>
      </c>
      <c r="AZ17" s="119">
        <f t="shared" si="2"/>
        <v>-3.6280341578950855E-3</v>
      </c>
      <c r="BA17" s="119">
        <f t="shared" si="3"/>
        <v>2.3313337283057227E-3</v>
      </c>
      <c r="BB17" s="119">
        <f t="shared" si="4"/>
        <v>1.0479344856470232</v>
      </c>
      <c r="BC17" s="119">
        <f t="shared" si="5"/>
        <v>0.68908052159198341</v>
      </c>
      <c r="BD17" s="119">
        <f t="shared" si="6"/>
        <v>8.728025645655034E-2</v>
      </c>
      <c r="BE17" s="119">
        <f t="shared" si="7"/>
        <v>4.3667852986472376E-2</v>
      </c>
      <c r="BF17" s="119">
        <f t="shared" si="8"/>
        <v>8.3181728676074262E-2</v>
      </c>
      <c r="BG17" s="119">
        <f t="shared" si="8"/>
        <v>8.3181728629797141E-2</v>
      </c>
      <c r="BH17" s="119">
        <f t="shared" si="8"/>
        <v>8.3181727664710853E-2</v>
      </c>
      <c r="BI17" s="119">
        <f t="shared" si="8"/>
        <v>8.3181707538315552E-2</v>
      </c>
      <c r="BJ17" s="119">
        <f t="shared" si="8"/>
        <v>8.3181287812345725E-2</v>
      </c>
      <c r="BK17" s="119">
        <f t="shared" si="8"/>
        <v>8.3172534639223014E-2</v>
      </c>
      <c r="BL17" s="119">
        <f t="shared" si="8"/>
        <v>8.2989993088947847E-2</v>
      </c>
      <c r="BM17" s="119">
        <f t="shared" si="9"/>
        <v>7.9183833828517791E-2</v>
      </c>
    </row>
    <row r="18" spans="1:65" ht="12.95" customHeight="1" x14ac:dyDescent="0.2">
      <c r="A18" s="139" t="s">
        <v>77</v>
      </c>
      <c r="C18" s="160">
        <f ca="1">+C15</f>
        <v>59892.043438832967</v>
      </c>
      <c r="D18" s="161">
        <f ca="1">+C16</f>
        <v>0.26635050998432763</v>
      </c>
      <c r="E18" s="141" t="s">
        <v>78</v>
      </c>
      <c r="F18" s="144">
        <f ca="1">ROUND(2*(F16-$C$15)/$C$16,0)/2+F15</f>
        <v>1580.5</v>
      </c>
      <c r="AA18" s="162" t="s">
        <v>79</v>
      </c>
      <c r="AB18" s="163">
        <f>2*PI()/(AB8*365.2422)*AD2</f>
        <v>6.1477932254126592E-4</v>
      </c>
      <c r="AC18" s="164" t="s">
        <v>80</v>
      </c>
      <c r="AD18" s="164"/>
      <c r="AE18" s="165"/>
      <c r="AW18" s="119">
        <f t="shared" si="0"/>
        <v>-3.5396347264109642E-3</v>
      </c>
      <c r="AX18" s="119">
        <v>1200</v>
      </c>
      <c r="AY18" s="119">
        <f t="shared" si="1"/>
        <v>-9.0982145639066951E-4</v>
      </c>
      <c r="AZ18" s="119">
        <f t="shared" si="2"/>
        <v>-3.5396347264109642E-3</v>
      </c>
      <c r="BA18" s="119">
        <f t="shared" si="3"/>
        <v>2.6298132700202947E-3</v>
      </c>
      <c r="BB18" s="119">
        <f t="shared" si="4"/>
        <v>1.0469297319319668</v>
      </c>
      <c r="BC18" s="119">
        <f t="shared" si="5"/>
        <v>0.78058717185441207</v>
      </c>
      <c r="BD18" s="119">
        <f t="shared" si="6"/>
        <v>0.22266543948550163</v>
      </c>
      <c r="BE18" s="119">
        <f t="shared" si="7"/>
        <v>0.11179500060208682</v>
      </c>
      <c r="BF18" s="119">
        <f t="shared" ref="BF18:BL26" si="11">$BM18+$AB$7*SIN(BG18)</f>
        <v>0.21227744985413544</v>
      </c>
      <c r="BG18" s="119">
        <f t="shared" si="11"/>
        <v>0.21227744974937982</v>
      </c>
      <c r="BH18" s="119">
        <f t="shared" si="11"/>
        <v>0.21227744752231736</v>
      </c>
      <c r="BI18" s="119">
        <f t="shared" si="11"/>
        <v>0.21227740017586583</v>
      </c>
      <c r="BJ18" s="119">
        <f t="shared" si="11"/>
        <v>0.21227639360947576</v>
      </c>
      <c r="BK18" s="119">
        <f t="shared" si="11"/>
        <v>0.21225499446722226</v>
      </c>
      <c r="BL18" s="119">
        <f t="shared" si="11"/>
        <v>0.21180008179708706</v>
      </c>
      <c r="BM18" s="119">
        <f t="shared" si="9"/>
        <v>0.20213969833677098</v>
      </c>
    </row>
    <row r="19" spans="1:65" ht="12.95" customHeight="1" x14ac:dyDescent="0.2">
      <c r="E19" s="141" t="s">
        <v>81</v>
      </c>
      <c r="F19" s="166">
        <f ca="1">+$C$15+$C$16*F18-15018.5-$C$5/24</f>
        <v>45294.906253196532</v>
      </c>
      <c r="AA19" s="67"/>
      <c r="AC19" s="167"/>
      <c r="AW19" s="119">
        <f t="shared" si="0"/>
        <v>-3.4478749745169759E-3</v>
      </c>
      <c r="AX19" s="119">
        <v>1400</v>
      </c>
      <c r="AY19" s="119">
        <f t="shared" si="1"/>
        <v>-5.6366578612558052E-4</v>
      </c>
      <c r="AZ19" s="119">
        <f t="shared" si="2"/>
        <v>-3.4478749745169759E-3</v>
      </c>
      <c r="BA19" s="119">
        <f t="shared" si="3"/>
        <v>2.8842091883913954E-3</v>
      </c>
      <c r="BB19" s="119">
        <f t="shared" si="4"/>
        <v>1.0450723522601459</v>
      </c>
      <c r="BC19" s="119">
        <f t="shared" si="5"/>
        <v>0.85761772888187771</v>
      </c>
      <c r="BD19" s="119">
        <f t="shared" si="6"/>
        <v>0.35768021742336231</v>
      </c>
      <c r="BE19" s="119">
        <f t="shared" si="7"/>
        <v>0.18077148270485346</v>
      </c>
      <c r="BF19" s="119">
        <f t="shared" si="11"/>
        <v>0.34119643931347421</v>
      </c>
      <c r="BG19" s="119">
        <f t="shared" si="11"/>
        <v>0.34119643917947878</v>
      </c>
      <c r="BH19" s="119">
        <f t="shared" si="11"/>
        <v>0.3411964362243865</v>
      </c>
      <c r="BI19" s="119">
        <f t="shared" si="11"/>
        <v>0.34119637105372436</v>
      </c>
      <c r="BJ19" s="119">
        <f t="shared" si="11"/>
        <v>0.34119493380111388</v>
      </c>
      <c r="BK19" s="119">
        <f t="shared" si="11"/>
        <v>0.34116323728542808</v>
      </c>
      <c r="BL19" s="119">
        <f t="shared" si="11"/>
        <v>0.34046430733505229</v>
      </c>
      <c r="BM19" s="119">
        <f t="shared" si="9"/>
        <v>0.32509556284502417</v>
      </c>
    </row>
    <row r="20" spans="1:65" ht="12.95" customHeight="1" x14ac:dyDescent="0.2">
      <c r="A20" s="145" t="s">
        <v>82</v>
      </c>
      <c r="B20" s="145" t="s">
        <v>83</v>
      </c>
      <c r="C20" s="145" t="s">
        <v>84</v>
      </c>
      <c r="D20" s="145" t="s">
        <v>85</v>
      </c>
      <c r="E20" s="145" t="s">
        <v>86</v>
      </c>
      <c r="F20" s="145" t="s">
        <v>8</v>
      </c>
      <c r="G20" s="145" t="s">
        <v>87</v>
      </c>
      <c r="H20" s="168" t="s">
        <v>88</v>
      </c>
      <c r="I20" s="168" t="s">
        <v>89</v>
      </c>
      <c r="J20" s="168" t="s">
        <v>90</v>
      </c>
      <c r="K20" s="168" t="s">
        <v>91</v>
      </c>
      <c r="L20" s="168" t="s">
        <v>92</v>
      </c>
      <c r="M20" s="168" t="s">
        <v>93</v>
      </c>
      <c r="N20" s="168" t="s">
        <v>94</v>
      </c>
      <c r="O20" s="168" t="s">
        <v>95</v>
      </c>
      <c r="P20" s="168" t="s">
        <v>96</v>
      </c>
      <c r="Q20" s="145" t="s">
        <v>97</v>
      </c>
      <c r="S20" s="125" t="s">
        <v>98</v>
      </c>
      <c r="U20" s="169" t="s">
        <v>99</v>
      </c>
      <c r="Z20" s="145" t="s">
        <v>8</v>
      </c>
      <c r="AA20" s="168" t="s">
        <v>100</v>
      </c>
      <c r="AB20" s="168" t="s">
        <v>101</v>
      </c>
      <c r="AC20" s="168" t="s">
        <v>102</v>
      </c>
      <c r="AD20" s="168" t="s">
        <v>103</v>
      </c>
      <c r="AE20" s="125" t="s">
        <v>104</v>
      </c>
      <c r="AF20" s="168" t="s">
        <v>105</v>
      </c>
      <c r="AG20" s="170" t="s">
        <v>106</v>
      </c>
      <c r="AH20" s="168" t="s">
        <v>107</v>
      </c>
      <c r="AI20" s="168" t="s">
        <v>12</v>
      </c>
      <c r="AJ20" s="168" t="s">
        <v>13</v>
      </c>
      <c r="AK20" s="168" t="s">
        <v>108</v>
      </c>
      <c r="AL20" s="168" t="s">
        <v>14</v>
      </c>
      <c r="AM20" s="168" t="s">
        <v>15</v>
      </c>
      <c r="AN20" s="145" t="s">
        <v>16</v>
      </c>
      <c r="AO20" s="145" t="s">
        <v>17</v>
      </c>
      <c r="AP20" s="145" t="s">
        <v>18</v>
      </c>
      <c r="AQ20" s="145" t="s">
        <v>19</v>
      </c>
      <c r="AR20" s="145" t="s">
        <v>20</v>
      </c>
      <c r="AS20" s="145" t="s">
        <v>21</v>
      </c>
      <c r="AT20" s="145" t="s">
        <v>22</v>
      </c>
      <c r="AU20" s="145" t="s">
        <v>23</v>
      </c>
      <c r="AV20" s="120"/>
      <c r="AW20" s="119">
        <f t="shared" si="0"/>
        <v>-3.3527549022131218E-3</v>
      </c>
      <c r="AX20" s="119">
        <v>1600</v>
      </c>
      <c r="AY20" s="119">
        <f t="shared" si="1"/>
        <v>-2.6241224591899747E-4</v>
      </c>
      <c r="AZ20" s="119">
        <f t="shared" si="2"/>
        <v>-3.3527549022131218E-3</v>
      </c>
      <c r="BA20" s="119">
        <f t="shared" si="3"/>
        <v>3.0903426562941243E-3</v>
      </c>
      <c r="BB20" s="119">
        <f t="shared" si="4"/>
        <v>1.0424078842281996</v>
      </c>
      <c r="BC20" s="119">
        <f t="shared" si="5"/>
        <v>0.91880810699271676</v>
      </c>
      <c r="BD20" s="119">
        <f t="shared" si="6"/>
        <v>0.49211085049872305</v>
      </c>
      <c r="BE20" s="119">
        <f t="shared" si="7"/>
        <v>0.25114436825051661</v>
      </c>
      <c r="BF20" s="119">
        <f t="shared" si="11"/>
        <v>0.46983622279378406</v>
      </c>
      <c r="BG20" s="119">
        <f t="shared" si="11"/>
        <v>0.46983622266300173</v>
      </c>
      <c r="BH20" s="119">
        <f t="shared" si="11"/>
        <v>0.46983621961472838</v>
      </c>
      <c r="BI20" s="119">
        <f t="shared" si="11"/>
        <v>0.46983614856559375</v>
      </c>
      <c r="BJ20" s="119">
        <f t="shared" si="11"/>
        <v>0.4698344925535603</v>
      </c>
      <c r="BK20" s="119">
        <f t="shared" si="11"/>
        <v>0.46979589464743954</v>
      </c>
      <c r="BL20" s="119">
        <f t="shared" si="11"/>
        <v>0.46889647854493421</v>
      </c>
      <c r="BM20" s="119">
        <f t="shared" si="9"/>
        <v>0.4480514273532773</v>
      </c>
    </row>
    <row r="21" spans="1:65" ht="12.95" customHeight="1" x14ac:dyDescent="0.2">
      <c r="A21" s="67" t="s">
        <v>32</v>
      </c>
      <c r="B21" s="120" t="s">
        <v>109</v>
      </c>
      <c r="C21" s="171">
        <v>54066.429499999998</v>
      </c>
      <c r="D21" s="171">
        <v>2.9999999999999997E-4</v>
      </c>
      <c r="E21" s="119">
        <f t="shared" ref="E21:E52" si="12">+(C21-C$7)/C$8</f>
        <v>-2.6281248559952234E-3</v>
      </c>
      <c r="F21" s="119">
        <f t="shared" ref="F21:F52" si="13">ROUND(2*E21,0)/2</f>
        <v>0</v>
      </c>
      <c r="Q21" s="172">
        <f t="shared" ref="Q21:Q52" si="14">+C21-15018.5</f>
        <v>39047.929499999998</v>
      </c>
      <c r="S21" s="120"/>
      <c r="U21" s="119">
        <f t="shared" ref="U21:U36" si="15">+C21-(C$7+F21*C$8)</f>
        <v>-7.0000000414438546E-4</v>
      </c>
      <c r="Z21" s="119">
        <f t="shared" ref="Z21:Z52" si="16">F21</f>
        <v>0</v>
      </c>
      <c r="AA21" s="119">
        <f t="shared" ref="AA21:AA52" si="17">AB$3+AB$4*Z21+AB$5*Z21^2+AH21</f>
        <v>-3.6390679549080005E-3</v>
      </c>
      <c r="AB21" s="140">
        <f t="shared" ref="AB21:AB36" si="18">S21*(U21-AA21)^2</f>
        <v>0</v>
      </c>
      <c r="AC21" s="140">
        <f t="shared" ref="AC21:AC36" si="19">+U21-N21-AH21</f>
        <v>-1.0805585584040783E-3</v>
      </c>
      <c r="AD21" s="119">
        <f t="shared" ref="AD21:AD36" si="20">+U21-AH21</f>
        <v>-1.0805585584040783E-3</v>
      </c>
      <c r="AE21" s="119">
        <f t="shared" ref="AE21:AE52" si="21">AB$3+AB$4*Z21+AB$5*Z21^2</f>
        <v>-4.0196265091676934E-3</v>
      </c>
      <c r="AG21" s="120">
        <f t="shared" ref="AG21:AG36" si="22">U21-AH21</f>
        <v>-1.0805585584040783E-3</v>
      </c>
      <c r="AH21" s="119">
        <f t="shared" ref="AH21:AH52" si="23">$AB$6*($AB$11/AI21*AJ21+$AB$12)</f>
        <v>3.8055855425969275E-4</v>
      </c>
      <c r="AI21" s="119">
        <f t="shared" ref="AI21:AI52" si="24">1+$AB$7*COS(AL21)</f>
        <v>1.0400534738428684</v>
      </c>
      <c r="AJ21" s="119">
        <f t="shared" ref="AJ21:AJ52" si="25">SIN(AL21+RADIANS($AB$9))</f>
        <v>8.5475901150684791E-2</v>
      </c>
      <c r="AK21" s="119">
        <f t="shared" ref="AK21:AK52" si="26">$AB$7*SIN(AL21)</f>
        <v>-2.666509061986683E-2</v>
      </c>
      <c r="AL21" s="119">
        <f t="shared" ref="AL21:AL52" si="27">2*ATAN(AM21)</f>
        <v>-0.58735890406799862</v>
      </c>
      <c r="AM21" s="119">
        <f t="shared" ref="AM21:AM52" si="28">SQRT((1+$AB$7)/(1-$AB$7))*TAN(AN21/2)</f>
        <v>-0.30242431725651542</v>
      </c>
      <c r="AN21" s="119">
        <f t="shared" ref="AN21:AT30" si="29">$AU21+$AB$7*SIN(AO21)</f>
        <v>-0.56120398332378862</v>
      </c>
      <c r="AO21" s="119">
        <f t="shared" si="29"/>
        <v>-0.5612039832105884</v>
      </c>
      <c r="AP21" s="119">
        <f t="shared" si="29"/>
        <v>-0.56120398043178921</v>
      </c>
      <c r="AQ21" s="119">
        <f t="shared" si="29"/>
        <v>-0.56120391221883714</v>
      </c>
      <c r="AR21" s="119">
        <f t="shared" si="29"/>
        <v>-0.56120223775300415</v>
      </c>
      <c r="AS21" s="119">
        <f t="shared" si="29"/>
        <v>-0.56116113414964175</v>
      </c>
      <c r="AT21" s="119">
        <f t="shared" si="29"/>
        <v>-0.5601524845639102</v>
      </c>
      <c r="AU21" s="119">
        <f t="shared" ref="AU21:AU52" si="30">RADIANS($AB$9)+$AB$18*(F21-AB$15)</f>
        <v>-0.53559548871274809</v>
      </c>
      <c r="AW21" s="119">
        <f t="shared" si="0"/>
        <v>-3.2542745094994003E-3</v>
      </c>
      <c r="AX21" s="119">
        <v>1800</v>
      </c>
      <c r="AY21" s="119">
        <f t="shared" si="1"/>
        <v>-9.2425204755506966E-6</v>
      </c>
      <c r="AZ21" s="119">
        <f t="shared" si="2"/>
        <v>-3.2542745094994003E-3</v>
      </c>
      <c r="BA21" s="119">
        <f t="shared" si="3"/>
        <v>3.2450319890238496E-3</v>
      </c>
      <c r="BB21" s="119">
        <f t="shared" si="4"/>
        <v>1.0390002534210732</v>
      </c>
      <c r="BC21" s="119">
        <f t="shared" si="5"/>
        <v>0.96320917499017766</v>
      </c>
      <c r="BD21" s="119">
        <f t="shared" si="6"/>
        <v>0.62575910170963511</v>
      </c>
      <c r="BE21" s="119">
        <f t="shared" si="7"/>
        <v>0.32350546594505231</v>
      </c>
      <c r="BF21" s="119">
        <f t="shared" si="11"/>
        <v>0.59810109789097521</v>
      </c>
      <c r="BG21" s="119">
        <f t="shared" si="11"/>
        <v>0.59810109778714093</v>
      </c>
      <c r="BH21" s="119">
        <f t="shared" si="11"/>
        <v>0.59810109517592713</v>
      </c>
      <c r="BI21" s="119">
        <f t="shared" si="11"/>
        <v>0.59810102950934219</v>
      </c>
      <c r="BJ21" s="119">
        <f t="shared" si="11"/>
        <v>0.5980993781326035</v>
      </c>
      <c r="BK21" s="119">
        <f t="shared" si="11"/>
        <v>0.59805785008567747</v>
      </c>
      <c r="BL21" s="119">
        <f t="shared" si="11"/>
        <v>0.59701390808211308</v>
      </c>
      <c r="BM21" s="119">
        <f t="shared" si="9"/>
        <v>0.57100729186153054</v>
      </c>
    </row>
    <row r="22" spans="1:65" ht="12.95" customHeight="1" x14ac:dyDescent="0.2">
      <c r="A22" s="67" t="s">
        <v>32</v>
      </c>
      <c r="B22" s="120" t="s">
        <v>110</v>
      </c>
      <c r="C22" s="171">
        <v>54066.565499999997</v>
      </c>
      <c r="D22" s="171">
        <v>8.0000000000000004E-4</v>
      </c>
      <c r="E22" s="119">
        <f t="shared" si="12"/>
        <v>0.50797898699475663</v>
      </c>
      <c r="F22" s="119">
        <f t="shared" si="13"/>
        <v>0.5</v>
      </c>
      <c r="Q22" s="172">
        <f t="shared" si="14"/>
        <v>39048.065499999997</v>
      </c>
      <c r="S22" s="120"/>
      <c r="U22" s="119">
        <f t="shared" si="15"/>
        <v>2.1251999933156185E-3</v>
      </c>
      <c r="Z22" s="119">
        <f t="shared" si="16"/>
        <v>0.5</v>
      </c>
      <c r="AA22" s="119">
        <f t="shared" si="17"/>
        <v>-3.6378118272917966E-3</v>
      </c>
      <c r="AB22" s="140">
        <f t="shared" si="18"/>
        <v>0</v>
      </c>
      <c r="AC22" s="140">
        <f t="shared" si="19"/>
        <v>1.7435601161137979E-3</v>
      </c>
      <c r="AD22" s="119">
        <f t="shared" si="20"/>
        <v>1.7435601161137979E-3</v>
      </c>
      <c r="AE22" s="119">
        <f t="shared" si="21"/>
        <v>-4.0194517044936174E-3</v>
      </c>
      <c r="AG22" s="120">
        <f t="shared" si="22"/>
        <v>1.7435601161137979E-3</v>
      </c>
      <c r="AH22" s="119">
        <f t="shared" si="23"/>
        <v>3.8163987720182059E-4</v>
      </c>
      <c r="AI22" s="119">
        <f t="shared" si="24"/>
        <v>1.0400623688961455</v>
      </c>
      <c r="AJ22" s="119">
        <f t="shared" si="25"/>
        <v>8.5808343078257021E-2</v>
      </c>
      <c r="AK22" s="119">
        <f t="shared" si="26"/>
        <v>-2.6651724579775587E-2</v>
      </c>
      <c r="AL22" s="119">
        <f t="shared" si="27"/>
        <v>-0.58702523623126934</v>
      </c>
      <c r="AM22" s="119">
        <f t="shared" si="28"/>
        <v>-0.30224223381521825</v>
      </c>
      <c r="AN22" s="119">
        <f t="shared" si="29"/>
        <v>-0.56088353834275051</v>
      </c>
      <c r="AO22" s="119">
        <f t="shared" si="29"/>
        <v>-0.56088353822947323</v>
      </c>
      <c r="AP22" s="119">
        <f t="shared" si="29"/>
        <v>-0.56088353544934444</v>
      </c>
      <c r="AQ22" s="119">
        <f t="shared" si="29"/>
        <v>-0.56088346721749449</v>
      </c>
      <c r="AR22" s="119">
        <f t="shared" si="29"/>
        <v>-0.56088179262500948</v>
      </c>
      <c r="AS22" s="119">
        <f t="shared" si="29"/>
        <v>-0.5608406941889944</v>
      </c>
      <c r="AT22" s="119">
        <f t="shared" si="29"/>
        <v>-0.55983237411678444</v>
      </c>
      <c r="AU22" s="119">
        <f t="shared" si="30"/>
        <v>-0.53528809905147745</v>
      </c>
      <c r="AW22" s="119">
        <f t="shared" si="0"/>
        <v>-3.1524337963758121E-3</v>
      </c>
      <c r="AX22" s="119">
        <v>2000</v>
      </c>
      <c r="AY22" s="119">
        <f t="shared" si="1"/>
        <v>1.9370673400634841E-4</v>
      </c>
      <c r="AZ22" s="119">
        <f t="shared" si="2"/>
        <v>-3.1524337963758121E-3</v>
      </c>
      <c r="BA22" s="119">
        <f t="shared" si="3"/>
        <v>3.3461405303821606E-3</v>
      </c>
      <c r="BB22" s="119">
        <f t="shared" si="4"/>
        <v>1.0349288449342255</v>
      </c>
      <c r="BC22" s="119">
        <f t="shared" si="5"/>
        <v>0.99029812493784108</v>
      </c>
      <c r="BD22" s="119">
        <f t="shared" si="6"/>
        <v>0.75844688358830603</v>
      </c>
      <c r="BE22" s="119">
        <f t="shared" si="7"/>
        <v>0.39851255753179271</v>
      </c>
      <c r="BF22" s="119">
        <f t="shared" si="11"/>
        <v>0.72590422621690709</v>
      </c>
      <c r="BG22" s="119">
        <f t="shared" si="11"/>
        <v>0.72590422614905081</v>
      </c>
      <c r="BH22" s="119">
        <f t="shared" si="11"/>
        <v>0.72590422426348045</v>
      </c>
      <c r="BI22" s="119">
        <f t="shared" si="11"/>
        <v>0.72590417186784462</v>
      </c>
      <c r="BJ22" s="119">
        <f t="shared" si="11"/>
        <v>0.72590271591534672</v>
      </c>
      <c r="BK22" s="119">
        <f t="shared" si="11"/>
        <v>0.725862259144198</v>
      </c>
      <c r="BL22" s="119">
        <f t="shared" si="11"/>
        <v>0.72473866092037853</v>
      </c>
      <c r="BM22" s="119">
        <f t="shared" si="9"/>
        <v>0.69396315636978367</v>
      </c>
    </row>
    <row r="23" spans="1:65" ht="12.95" customHeight="1" x14ac:dyDescent="0.2">
      <c r="A23" s="67" t="s">
        <v>32</v>
      </c>
      <c r="B23" s="120" t="s">
        <v>110</v>
      </c>
      <c r="C23" s="171">
        <v>54083.347699999998</v>
      </c>
      <c r="D23" s="171">
        <v>1.4E-3</v>
      </c>
      <c r="E23" s="119">
        <f t="shared" si="12"/>
        <v>63.516145697218711</v>
      </c>
      <c r="F23" s="119">
        <f t="shared" si="13"/>
        <v>63.5</v>
      </c>
      <c r="Q23" s="172">
        <f t="shared" si="14"/>
        <v>39064.847699999998</v>
      </c>
      <c r="S23" s="120"/>
      <c r="U23" s="119">
        <f t="shared" si="15"/>
        <v>4.3003999962820671E-3</v>
      </c>
      <c r="Z23" s="119">
        <f t="shared" si="16"/>
        <v>63.5</v>
      </c>
      <c r="AA23" s="119">
        <f t="shared" si="17"/>
        <v>-3.4796501533076807E-3</v>
      </c>
      <c r="AB23" s="140">
        <f t="shared" si="18"/>
        <v>0</v>
      </c>
      <c r="AC23" s="140">
        <f t="shared" si="19"/>
        <v>3.7827918710521928E-3</v>
      </c>
      <c r="AD23" s="119">
        <f t="shared" si="20"/>
        <v>3.7827918710521928E-3</v>
      </c>
      <c r="AE23" s="119">
        <f t="shared" si="21"/>
        <v>-3.9972582785375551E-3</v>
      </c>
      <c r="AG23" s="120">
        <f t="shared" si="22"/>
        <v>3.7827918710521928E-3</v>
      </c>
      <c r="AH23" s="119">
        <f t="shared" si="23"/>
        <v>5.1760812522987413E-4</v>
      </c>
      <c r="AI23" s="119">
        <f t="shared" si="24"/>
        <v>1.0411482497703051</v>
      </c>
      <c r="AJ23" s="119">
        <f t="shared" si="25"/>
        <v>0.12765163585557757</v>
      </c>
      <c r="AK23" s="119">
        <f t="shared" si="26"/>
        <v>-2.4942521233581209E-2</v>
      </c>
      <c r="AL23" s="119">
        <f t="shared" si="27"/>
        <v>-0.54493834973060362</v>
      </c>
      <c r="AM23" s="119">
        <f t="shared" si="28"/>
        <v>-0.27941826059173835</v>
      </c>
      <c r="AN23" s="119">
        <f t="shared" si="29"/>
        <v>-0.52048599521869621</v>
      </c>
      <c r="AO23" s="119">
        <f t="shared" si="29"/>
        <v>-0.52048599509647719</v>
      </c>
      <c r="AP23" s="119">
        <f t="shared" si="29"/>
        <v>-0.52048599216877978</v>
      </c>
      <c r="AQ23" s="119">
        <f t="shared" si="29"/>
        <v>-0.52048592203722455</v>
      </c>
      <c r="AR23" s="119">
        <f t="shared" si="29"/>
        <v>-0.52048424207102151</v>
      </c>
      <c r="AS23" s="119">
        <f t="shared" si="29"/>
        <v>-0.52044399980742106</v>
      </c>
      <c r="AT23" s="119">
        <f t="shared" si="29"/>
        <v>-0.51948030527814881</v>
      </c>
      <c r="AU23" s="119">
        <f t="shared" si="30"/>
        <v>-0.49655700173137785</v>
      </c>
      <c r="AW23" s="119">
        <f t="shared" si="0"/>
        <v>-3.0472327628423578E-3</v>
      </c>
      <c r="AX23" s="119">
        <v>2200</v>
      </c>
      <c r="AY23" s="119">
        <f t="shared" si="1"/>
        <v>3.4535590913854991E-4</v>
      </c>
      <c r="AZ23" s="119">
        <f t="shared" si="2"/>
        <v>-3.0472327628423578E-3</v>
      </c>
      <c r="BA23" s="119">
        <f t="shared" si="3"/>
        <v>3.3925886719809078E-3</v>
      </c>
      <c r="BB23" s="119">
        <f t="shared" si="4"/>
        <v>1.0302850809078408</v>
      </c>
      <c r="BC23" s="119">
        <f t="shared" si="5"/>
        <v>0.99996928932067142</v>
      </c>
      <c r="BD23" s="119">
        <f t="shared" si="6"/>
        <v>0.89001989684268401</v>
      </c>
      <c r="BE23" s="119">
        <f t="shared" si="7"/>
        <v>0.47691537302444298</v>
      </c>
      <c r="BF23" s="119">
        <f t="shared" si="11"/>
        <v>0.85316933141951212</v>
      </c>
      <c r="BG23" s="119">
        <f t="shared" si="11"/>
        <v>0.85316933138353113</v>
      </c>
      <c r="BH23" s="119">
        <f t="shared" si="11"/>
        <v>0.85316933024641051</v>
      </c>
      <c r="BI23" s="119">
        <f t="shared" si="11"/>
        <v>0.85316929430946464</v>
      </c>
      <c r="BJ23" s="119">
        <f t="shared" si="11"/>
        <v>0.85316815857841899</v>
      </c>
      <c r="BK23" s="119">
        <f t="shared" si="11"/>
        <v>0.85313226633391204</v>
      </c>
      <c r="BL23" s="119">
        <f t="shared" si="11"/>
        <v>0.85199873110128421</v>
      </c>
      <c r="BM23" s="119">
        <f t="shared" si="9"/>
        <v>0.81691902087803692</v>
      </c>
    </row>
    <row r="24" spans="1:65" ht="12.95" customHeight="1" x14ac:dyDescent="0.2">
      <c r="A24" s="67" t="s">
        <v>32</v>
      </c>
      <c r="B24" s="120" t="s">
        <v>109</v>
      </c>
      <c r="C24" s="171">
        <v>54083.471899999997</v>
      </c>
      <c r="D24" s="171">
        <v>1E-3</v>
      </c>
      <c r="E24" s="119">
        <f t="shared" si="12"/>
        <v>63.982450133187008</v>
      </c>
      <c r="F24" s="119">
        <f t="shared" si="13"/>
        <v>64</v>
      </c>
      <c r="Q24" s="172">
        <f t="shared" si="14"/>
        <v>39064.971899999997</v>
      </c>
      <c r="S24" s="120"/>
      <c r="U24" s="119">
        <f t="shared" si="15"/>
        <v>-4.674400006479118E-3</v>
      </c>
      <c r="Z24" s="119">
        <f t="shared" si="16"/>
        <v>64</v>
      </c>
      <c r="AA24" s="119">
        <f t="shared" si="17"/>
        <v>-3.4783960941468356E-3</v>
      </c>
      <c r="AB24" s="140">
        <f t="shared" si="18"/>
        <v>0</v>
      </c>
      <c r="AC24" s="140">
        <f t="shared" si="19"/>
        <v>-5.1930847189414374E-3</v>
      </c>
      <c r="AD24" s="119">
        <f t="shared" si="20"/>
        <v>-5.1930847189414374E-3</v>
      </c>
      <c r="AE24" s="119">
        <f t="shared" si="21"/>
        <v>-3.9970808066091545E-3</v>
      </c>
      <c r="AG24" s="120">
        <f t="shared" si="22"/>
        <v>-5.1930847189414374E-3</v>
      </c>
      <c r="AH24" s="119">
        <f t="shared" si="23"/>
        <v>5.1868471246231901E-4</v>
      </c>
      <c r="AI24" s="119">
        <f t="shared" si="24"/>
        <v>1.0411565875124862</v>
      </c>
      <c r="AJ24" s="119">
        <f t="shared" si="25"/>
        <v>0.12798326372272459</v>
      </c>
      <c r="AK24" s="119">
        <f t="shared" si="26"/>
        <v>-2.492876107980728E-2</v>
      </c>
      <c r="AL24" s="119">
        <f t="shared" si="27"/>
        <v>-0.54460397925858761</v>
      </c>
      <c r="AM24" s="119">
        <f t="shared" si="28"/>
        <v>-0.279238030858945</v>
      </c>
      <c r="AN24" s="119">
        <f t="shared" si="29"/>
        <v>-0.5201652130197455</v>
      </c>
      <c r="AO24" s="119">
        <f t="shared" si="29"/>
        <v>-0.52016521289746209</v>
      </c>
      <c r="AP24" s="119">
        <f t="shared" si="29"/>
        <v>-0.52016520996876314</v>
      </c>
      <c r="AQ24" s="119">
        <f t="shared" si="29"/>
        <v>-0.52016513982610657</v>
      </c>
      <c r="AR24" s="119">
        <f t="shared" si="29"/>
        <v>-0.52016345990278756</v>
      </c>
      <c r="AS24" s="119">
        <f t="shared" si="29"/>
        <v>-0.5201232260618821</v>
      </c>
      <c r="AT24" s="119">
        <f t="shared" si="29"/>
        <v>-0.51915990998958006</v>
      </c>
      <c r="AU24" s="119">
        <f t="shared" si="30"/>
        <v>-0.4962496120701072</v>
      </c>
      <c r="AW24" s="119">
        <f t="shared" si="0"/>
        <v>-2.9386714088990369E-3</v>
      </c>
      <c r="AX24" s="119">
        <v>2400</v>
      </c>
      <c r="AY24" s="119">
        <f t="shared" si="1"/>
        <v>4.4566107562068503E-4</v>
      </c>
      <c r="AZ24" s="119">
        <f t="shared" si="2"/>
        <v>-2.9386714088990369E-3</v>
      </c>
      <c r="BA24" s="119">
        <f t="shared" si="3"/>
        <v>3.384332484519722E-3</v>
      </c>
      <c r="BB24" s="119">
        <f t="shared" si="4"/>
        <v>1.0251687785596542</v>
      </c>
      <c r="BC24" s="119">
        <f t="shared" si="5"/>
        <v>0.99250709980491458</v>
      </c>
      <c r="BD24" s="119">
        <f t="shared" si="6"/>
        <v>1.0203501656689837</v>
      </c>
      <c r="BE24" s="119">
        <f t="shared" si="7"/>
        <v>0.55958860129310239</v>
      </c>
      <c r="BF24" s="119">
        <f t="shared" si="11"/>
        <v>0.97983195908774601</v>
      </c>
      <c r="BG24" s="119">
        <f t="shared" si="11"/>
        <v>0.97983195907286946</v>
      </c>
      <c r="BH24" s="119">
        <f t="shared" si="11"/>
        <v>0.97983195851796678</v>
      </c>
      <c r="BI24" s="119">
        <f t="shared" si="11"/>
        <v>0.97983193781984779</v>
      </c>
      <c r="BJ24" s="119">
        <f t="shared" si="11"/>
        <v>0.97983116577117391</v>
      </c>
      <c r="BK24" s="119">
        <f t="shared" si="11"/>
        <v>0.9798023686605617</v>
      </c>
      <c r="BL24" s="119">
        <f t="shared" si="11"/>
        <v>0.97872912895986763</v>
      </c>
      <c r="BM24" s="119">
        <f t="shared" si="9"/>
        <v>0.93987488538629005</v>
      </c>
    </row>
    <row r="25" spans="1:65" ht="12.95" customHeight="1" x14ac:dyDescent="0.2">
      <c r="A25" s="67" t="s">
        <v>32</v>
      </c>
      <c r="B25" s="120" t="s">
        <v>110</v>
      </c>
      <c r="C25" s="171">
        <v>54083.612200000003</v>
      </c>
      <c r="D25" s="171">
        <v>1E-3</v>
      </c>
      <c r="E25" s="119">
        <f t="shared" si="12"/>
        <v>64.509201440515383</v>
      </c>
      <c r="F25" s="119">
        <f t="shared" si="13"/>
        <v>64.5</v>
      </c>
      <c r="Q25" s="172">
        <f t="shared" si="14"/>
        <v>39065.112200000003</v>
      </c>
      <c r="S25" s="120"/>
      <c r="U25" s="119">
        <f t="shared" si="15"/>
        <v>2.450799998769071E-3</v>
      </c>
      <c r="Z25" s="119">
        <f t="shared" si="16"/>
        <v>64.5</v>
      </c>
      <c r="AA25" s="119">
        <f t="shared" si="17"/>
        <v>-3.4771420587387161E-3</v>
      </c>
      <c r="AB25" s="140">
        <f t="shared" si="18"/>
        <v>0</v>
      </c>
      <c r="AC25" s="140">
        <f t="shared" si="19"/>
        <v>1.9310387438290358E-3</v>
      </c>
      <c r="AD25" s="119">
        <f t="shared" si="20"/>
        <v>1.9310387438290358E-3</v>
      </c>
      <c r="AE25" s="119">
        <f t="shared" si="21"/>
        <v>-3.9969033136787509E-3</v>
      </c>
      <c r="AG25" s="120">
        <f t="shared" si="22"/>
        <v>1.9310387438290358E-3</v>
      </c>
      <c r="AH25" s="119">
        <f t="shared" si="23"/>
        <v>5.1976125494003511E-4</v>
      </c>
      <c r="AI25" s="119">
        <f t="shared" si="24"/>
        <v>1.0411649207866069</v>
      </c>
      <c r="AJ25" s="119">
        <f t="shared" si="25"/>
        <v>0.12831488259061022</v>
      </c>
      <c r="AK25" s="119">
        <f t="shared" si="26"/>
        <v>-2.4914997918511317E-2</v>
      </c>
      <c r="AL25" s="119">
        <f t="shared" si="27"/>
        <v>-0.54426960343258302</v>
      </c>
      <c r="AM25" s="119">
        <f t="shared" si="28"/>
        <v>-0.279057815067767</v>
      </c>
      <c r="AN25" s="119">
        <f t="shared" si="29"/>
        <v>-0.51984442825259958</v>
      </c>
      <c r="AO25" s="119">
        <f t="shared" si="29"/>
        <v>-0.519844428130252</v>
      </c>
      <c r="AP25" s="119">
        <f t="shared" si="29"/>
        <v>-0.51984442520055407</v>
      </c>
      <c r="AQ25" s="119">
        <f t="shared" si="29"/>
        <v>-0.51984435504686133</v>
      </c>
      <c r="AR25" s="119">
        <f t="shared" si="29"/>
        <v>-0.51984267516779514</v>
      </c>
      <c r="AS25" s="119">
        <f t="shared" si="29"/>
        <v>-0.51980244977518708</v>
      </c>
      <c r="AT25" s="119">
        <f t="shared" si="29"/>
        <v>-0.51883951253625393</v>
      </c>
      <c r="AU25" s="119">
        <f t="shared" si="30"/>
        <v>-0.49594222240883656</v>
      </c>
      <c r="AW25" s="119">
        <f t="shared" si="0"/>
        <v>-2.826749734545849E-3</v>
      </c>
      <c r="AX25" s="119">
        <v>2600</v>
      </c>
      <c r="AY25" s="119">
        <f t="shared" si="1"/>
        <v>4.9556358239907956E-4</v>
      </c>
      <c r="AZ25" s="119">
        <f t="shared" si="2"/>
        <v>-2.826749734545849E-3</v>
      </c>
      <c r="BA25" s="119">
        <f t="shared" si="3"/>
        <v>3.3223133169449286E-3</v>
      </c>
      <c r="BB25" s="119">
        <f t="shared" si="4"/>
        <v>1.0196845481755634</v>
      </c>
      <c r="BC25" s="119">
        <f t="shared" si="5"/>
        <v>0.96854511061637016</v>
      </c>
      <c r="BD25" s="119">
        <f t="shared" si="6"/>
        <v>1.149337465462732</v>
      </c>
      <c r="BE25" s="119">
        <f t="shared" si="7"/>
        <v>0.64757520828611748</v>
      </c>
      <c r="BF25" s="119">
        <f t="shared" si="11"/>
        <v>1.1058402877857927</v>
      </c>
      <c r="BG25" s="119">
        <f t="shared" si="11"/>
        <v>1.1058402877813633</v>
      </c>
      <c r="BH25" s="119">
        <f t="shared" si="11"/>
        <v>1.1058402875760633</v>
      </c>
      <c r="BI25" s="119">
        <f t="shared" si="11"/>
        <v>1.1058402780604959</v>
      </c>
      <c r="BJ25" s="119">
        <f t="shared" si="11"/>
        <v>1.1058398370179447</v>
      </c>
      <c r="BK25" s="119">
        <f t="shared" si="11"/>
        <v>1.1058193953065303</v>
      </c>
      <c r="BL25" s="119">
        <f t="shared" si="11"/>
        <v>1.1048728624106008</v>
      </c>
      <c r="BM25" s="119">
        <f t="shared" si="9"/>
        <v>1.0628307498945433</v>
      </c>
    </row>
    <row r="26" spans="1:65" ht="12.95" customHeight="1" x14ac:dyDescent="0.2">
      <c r="A26" s="67" t="s">
        <v>32</v>
      </c>
      <c r="B26" s="120" t="s">
        <v>109</v>
      </c>
      <c r="C26" s="171">
        <v>54085.337500000001</v>
      </c>
      <c r="D26" s="171">
        <v>5.9999999999999995E-4</v>
      </c>
      <c r="E26" s="119">
        <f t="shared" si="12"/>
        <v>70.986778279370199</v>
      </c>
      <c r="F26" s="119">
        <f t="shared" si="13"/>
        <v>71</v>
      </c>
      <c r="Q26" s="172">
        <f t="shared" si="14"/>
        <v>39066.837500000001</v>
      </c>
      <c r="S26" s="120"/>
      <c r="U26" s="119">
        <f t="shared" si="15"/>
        <v>-3.5216000032960437E-3</v>
      </c>
      <c r="Z26" s="119">
        <f t="shared" si="16"/>
        <v>71</v>
      </c>
      <c r="AA26" s="119">
        <f t="shared" si="17"/>
        <v>-3.4608418130221306E-3</v>
      </c>
      <c r="AB26" s="140">
        <f t="shared" si="18"/>
        <v>0</v>
      </c>
      <c r="AC26" s="140">
        <f t="shared" si="19"/>
        <v>-4.0553521846751813E-3</v>
      </c>
      <c r="AD26" s="119">
        <f t="shared" si="20"/>
        <v>-4.0553521846751813E-3</v>
      </c>
      <c r="AE26" s="119">
        <f t="shared" si="21"/>
        <v>-3.9945939944012682E-3</v>
      </c>
      <c r="AG26" s="120">
        <f t="shared" si="22"/>
        <v>-4.0553521846751813E-3</v>
      </c>
      <c r="AH26" s="119">
        <f t="shared" si="23"/>
        <v>5.3375218137913781E-4</v>
      </c>
      <c r="AI26" s="119">
        <f t="shared" si="24"/>
        <v>1.0412728462008789</v>
      </c>
      <c r="AJ26" s="119">
        <f t="shared" si="25"/>
        <v>0.13262509047800453</v>
      </c>
      <c r="AK26" s="119">
        <f t="shared" si="26"/>
        <v>-2.4735803830190355E-2</v>
      </c>
      <c r="AL26" s="119">
        <f t="shared" si="27"/>
        <v>-0.5399222317692346</v>
      </c>
      <c r="AM26" s="119">
        <f t="shared" si="28"/>
        <v>-0.2767162738787492</v>
      </c>
      <c r="AN26" s="119">
        <f t="shared" si="29"/>
        <v>-0.51567399320090046</v>
      </c>
      <c r="AO26" s="119">
        <f t="shared" si="29"/>
        <v>-0.51567399307772932</v>
      </c>
      <c r="AP26" s="119">
        <f t="shared" si="29"/>
        <v>-0.51567399013530635</v>
      </c>
      <c r="AQ26" s="119">
        <f t="shared" si="29"/>
        <v>-0.5156739198440744</v>
      </c>
      <c r="AR26" s="119">
        <f t="shared" si="29"/>
        <v>-0.51567224066506523</v>
      </c>
      <c r="AS26" s="119">
        <f t="shared" si="29"/>
        <v>-0.51563212742946118</v>
      </c>
      <c r="AT26" s="119">
        <f t="shared" si="29"/>
        <v>-0.51467414920959742</v>
      </c>
      <c r="AU26" s="119">
        <f t="shared" si="30"/>
        <v>-0.49194615681231824</v>
      </c>
      <c r="AW26" s="119">
        <f t="shared" si="0"/>
        <v>-2.7114677397827944E-3</v>
      </c>
      <c r="AX26" s="119">
        <v>2800</v>
      </c>
      <c r="AY26" s="119">
        <f t="shared" si="1"/>
        <v>4.9691622605501327E-4</v>
      </c>
      <c r="AZ26" s="119">
        <f t="shared" si="2"/>
        <v>-2.7114677397827944E-3</v>
      </c>
      <c r="BA26" s="119">
        <f t="shared" si="3"/>
        <v>3.2083839658378077E-3</v>
      </c>
      <c r="BB26" s="119">
        <f t="shared" si="4"/>
        <v>1.0139384489781382</v>
      </c>
      <c r="BC26" s="119">
        <f t="shared" si="5"/>
        <v>0.92901562057649745</v>
      </c>
      <c r="BD26" s="119">
        <f t="shared" si="6"/>
        <v>1.2769097171211614</v>
      </c>
      <c r="BE26" s="119">
        <f t="shared" si="7"/>
        <v>0.74214489644908022</v>
      </c>
      <c r="BF26" s="119">
        <f t="shared" si="11"/>
        <v>1.2311555101001113</v>
      </c>
      <c r="BG26" s="119">
        <f t="shared" si="11"/>
        <v>1.2311555100993046</v>
      </c>
      <c r="BH26" s="119">
        <f t="shared" si="11"/>
        <v>1.2311555100489762</v>
      </c>
      <c r="BI26" s="119">
        <f t="shared" si="11"/>
        <v>1.2311555069094013</v>
      </c>
      <c r="BJ26" s="119">
        <f t="shared" si="11"/>
        <v>1.231155311057156</v>
      </c>
      <c r="BK26" s="119">
        <f t="shared" si="11"/>
        <v>1.2311430936615666</v>
      </c>
      <c r="BL26" s="119">
        <f t="shared" si="11"/>
        <v>1.2303817974770257</v>
      </c>
      <c r="BM26" s="119">
        <f t="shared" si="9"/>
        <v>1.1857866144027964</v>
      </c>
    </row>
    <row r="27" spans="1:65" ht="12.95" customHeight="1" x14ac:dyDescent="0.2">
      <c r="A27" s="67" t="s">
        <v>32</v>
      </c>
      <c r="B27" s="120" t="s">
        <v>110</v>
      </c>
      <c r="C27" s="171">
        <v>54085.476199999997</v>
      </c>
      <c r="D27" s="171">
        <v>1.1000000000000001E-3</v>
      </c>
      <c r="E27" s="119">
        <f t="shared" si="12"/>
        <v>71.507522444166682</v>
      </c>
      <c r="F27" s="119">
        <f t="shared" si="13"/>
        <v>71.5</v>
      </c>
      <c r="Q27" s="172">
        <f t="shared" si="14"/>
        <v>39066.976199999997</v>
      </c>
      <c r="S27" s="120"/>
      <c r="U27" s="119">
        <f t="shared" si="15"/>
        <v>2.0035999914398417E-3</v>
      </c>
      <c r="Z27" s="119">
        <f t="shared" si="16"/>
        <v>71.5</v>
      </c>
      <c r="AA27" s="119">
        <f t="shared" si="17"/>
        <v>-3.4595881224039286E-3</v>
      </c>
      <c r="AB27" s="140">
        <f t="shared" si="18"/>
        <v>0</v>
      </c>
      <c r="AC27" s="140">
        <f t="shared" si="19"/>
        <v>1.4687719064009419E-3</v>
      </c>
      <c r="AD27" s="119">
        <f t="shared" si="20"/>
        <v>1.4687719064009419E-3</v>
      </c>
      <c r="AE27" s="119">
        <f t="shared" si="21"/>
        <v>-3.9944162074428283E-3</v>
      </c>
      <c r="AG27" s="120">
        <f t="shared" si="22"/>
        <v>1.4687719064009419E-3</v>
      </c>
      <c r="AH27" s="119">
        <f t="shared" si="23"/>
        <v>5.3482808503889964E-4</v>
      </c>
      <c r="AI27" s="119">
        <f t="shared" si="24"/>
        <v>1.0412811167939708</v>
      </c>
      <c r="AJ27" s="119">
        <f t="shared" si="25"/>
        <v>0.13295657909537312</v>
      </c>
      <c r="AK27" s="119">
        <f t="shared" si="26"/>
        <v>-2.4721998723598197E-2</v>
      </c>
      <c r="AL27" s="119">
        <f t="shared" si="27"/>
        <v>-0.53958778128466289</v>
      </c>
      <c r="AM27" s="119">
        <f t="shared" si="28"/>
        <v>-0.27653625221119893</v>
      </c>
      <c r="AN27" s="119">
        <f t="shared" si="29"/>
        <v>-0.5153531726237579</v>
      </c>
      <c r="AO27" s="119">
        <f t="shared" si="29"/>
        <v>-0.51535317250052415</v>
      </c>
      <c r="AP27" s="119">
        <f t="shared" si="29"/>
        <v>-0.5153531695571425</v>
      </c>
      <c r="AQ27" s="119">
        <f t="shared" si="29"/>
        <v>-0.51535309925578876</v>
      </c>
      <c r="AR27" s="119">
        <f t="shared" si="29"/>
        <v>-0.5153514201402436</v>
      </c>
      <c r="AS27" s="119">
        <f t="shared" si="29"/>
        <v>-0.51531131571121069</v>
      </c>
      <c r="AT27" s="119">
        <f t="shared" si="29"/>
        <v>-0.51435372157881365</v>
      </c>
      <c r="AU27" s="119">
        <f t="shared" si="30"/>
        <v>-0.4916387671510476</v>
      </c>
      <c r="AW27" s="119">
        <f t="shared" ref="AW27:AW90" si="31">AB$3+AB$4*AX27+AB$5*AX27^2</f>
        <v>-2.5928254246098737E-3</v>
      </c>
      <c r="AX27" s="119">
        <v>3000</v>
      </c>
      <c r="AY27" s="119">
        <f t="shared" ref="AY27:AY90" si="32">AB$3+AB$4*AX27+AB$5*AX27^2+BA27</f>
        <v>4.5239217427254499E-4</v>
      </c>
      <c r="AZ27" s="119">
        <f t="shared" ref="AZ27:AZ90" si="33">AB$3+AB$4*AX27+AB$5*AX27^2</f>
        <v>-2.5928254246098737E-3</v>
      </c>
      <c r="BA27" s="119">
        <f t="shared" ref="BA27:BA90" si="34">$AB$6*($AB$11/BB27*BC27+$AB$12)</f>
        <v>3.0452175988824187E-3</v>
      </c>
      <c r="BB27" s="119">
        <f t="shared" ref="BB27:BB90" si="35">1+$AB$7*COS(BD27)</f>
        <v>1.0080350630647086</v>
      </c>
      <c r="BC27" s="119">
        <f t="shared" ref="BC27:BC90" si="36">SIN(BD27+RADIANS($AB$9))</f>
        <v>0.87509444743909004</v>
      </c>
      <c r="BD27" s="119">
        <f t="shared" ref="BD27:BD90" si="37">2*ATAN(BE27)</f>
        <v>1.403022480962592</v>
      </c>
      <c r="BE27" s="119">
        <f t="shared" ref="BE27:BE90" si="38">SQRT((1+$AB$7)/(1-$AB$7))*TAN(BF27/2)</f>
        <v>0.84487506463468121</v>
      </c>
      <c r="BF27" s="119">
        <f t="shared" ref="BF27:BF90" si="39">$BM27+$AB$7*SIN(BG27)</f>
        <v>1.3557518259918346</v>
      </c>
      <c r="BG27" s="119">
        <f t="shared" ref="BG27:BG90" si="40">$BM27+$AB$7*SIN(BH27)</f>
        <v>1.3557518259917742</v>
      </c>
      <c r="BH27" s="119">
        <f t="shared" ref="BH27:BH90" si="41">$BM27+$AB$7*SIN(BI27)</f>
        <v>1.3557518259858874</v>
      </c>
      <c r="BI27" s="119">
        <f t="shared" ref="BI27:BI90" si="42">$BM27+$AB$7*SIN(BJ27)</f>
        <v>1.3557518254125707</v>
      </c>
      <c r="BJ27" s="119">
        <f t="shared" ref="BJ27:BJ90" si="43">$BM27+$AB$7*SIN(BK27)</f>
        <v>1.3557517695765628</v>
      </c>
      <c r="BK27" s="119">
        <f t="shared" ref="BK27:BK90" si="44">$BM27+$AB$7*SIN(BL27)</f>
        <v>1.355746331709746</v>
      </c>
      <c r="BL27" s="119">
        <f t="shared" ref="BL27:BL90" si="45">$BM27+$AB$7*SIN(BM27)</f>
        <v>1.3552173850718499</v>
      </c>
      <c r="BM27" s="119">
        <f t="shared" ref="BM27:BM90" si="46">RADIANS($AB$9)+$AB$18*(AX27-AB$15)</f>
        <v>1.3087424789110496</v>
      </c>
    </row>
    <row r="28" spans="1:65" ht="12.95" customHeight="1" x14ac:dyDescent="0.2">
      <c r="A28" s="67" t="s">
        <v>32</v>
      </c>
      <c r="B28" s="120" t="s">
        <v>109</v>
      </c>
      <c r="C28" s="171">
        <v>54085.608500000002</v>
      </c>
      <c r="D28" s="171">
        <v>1.1999999999999999E-3</v>
      </c>
      <c r="E28" s="119">
        <f t="shared" si="12"/>
        <v>72.004238039026831</v>
      </c>
      <c r="F28" s="119">
        <f t="shared" si="13"/>
        <v>72</v>
      </c>
      <c r="Q28" s="172">
        <f t="shared" si="14"/>
        <v>39067.108500000002</v>
      </c>
      <c r="S28" s="120"/>
      <c r="U28" s="119">
        <f t="shared" si="15"/>
        <v>1.1288000023341738E-3</v>
      </c>
      <c r="Z28" s="119">
        <f t="shared" si="16"/>
        <v>72</v>
      </c>
      <c r="AA28" s="119">
        <f t="shared" si="17"/>
        <v>-3.4583344572887047E-3</v>
      </c>
      <c r="AB28" s="140">
        <f t="shared" si="18"/>
        <v>0</v>
      </c>
      <c r="AC28" s="140">
        <f t="shared" si="19"/>
        <v>5.9289606014049229E-4</v>
      </c>
      <c r="AD28" s="119">
        <f t="shared" si="20"/>
        <v>5.9289606014049229E-4</v>
      </c>
      <c r="AE28" s="119">
        <f t="shared" si="21"/>
        <v>-3.9942383994823862E-3</v>
      </c>
      <c r="AG28" s="120">
        <f t="shared" si="22"/>
        <v>5.9289606014049229E-4</v>
      </c>
      <c r="AH28" s="119">
        <f t="shared" si="23"/>
        <v>5.3590394219368148E-4</v>
      </c>
      <c r="AI28" s="119">
        <f t="shared" si="24"/>
        <v>1.041289382900713</v>
      </c>
      <c r="AJ28" s="119">
        <f t="shared" si="25"/>
        <v>0.13328805810469571</v>
      </c>
      <c r="AK28" s="119">
        <f t="shared" si="26"/>
        <v>-2.4708190632366296E-2</v>
      </c>
      <c r="AL28" s="119">
        <f t="shared" si="27"/>
        <v>-0.53925332548860383</v>
      </c>
      <c r="AM28" s="119">
        <f t="shared" si="28"/>
        <v>-0.27635624433409578</v>
      </c>
      <c r="AN28" s="119">
        <f t="shared" si="29"/>
        <v>-0.5150323494991117</v>
      </c>
      <c r="AO28" s="119">
        <f t="shared" si="29"/>
        <v>-0.51503234937581566</v>
      </c>
      <c r="AP28" s="119">
        <f t="shared" si="29"/>
        <v>-0.51503234643147811</v>
      </c>
      <c r="AQ28" s="119">
        <f t="shared" si="29"/>
        <v>-0.5150322761200683</v>
      </c>
      <c r="AR28" s="119">
        <f t="shared" si="29"/>
        <v>-0.51503059706936261</v>
      </c>
      <c r="AS28" s="119">
        <f t="shared" si="29"/>
        <v>-0.51499050147247949</v>
      </c>
      <c r="AT28" s="119">
        <f t="shared" si="29"/>
        <v>-0.51403329180173007</v>
      </c>
      <c r="AU28" s="119">
        <f t="shared" si="30"/>
        <v>-0.49133137748977695</v>
      </c>
      <c r="AW28" s="119">
        <f t="shared" si="31"/>
        <v>-2.470822789027086E-3</v>
      </c>
      <c r="AX28" s="119">
        <v>3200</v>
      </c>
      <c r="AY28" s="119">
        <f t="shared" si="32"/>
        <v>3.6538280411230846E-4</v>
      </c>
      <c r="AZ28" s="119">
        <f t="shared" si="33"/>
        <v>-2.470822789027086E-3</v>
      </c>
      <c r="BA28" s="119">
        <f t="shared" si="34"/>
        <v>2.8362055931393944E-3</v>
      </c>
      <c r="BB28" s="119">
        <f t="shared" si="35"/>
        <v>1.0020750844779063</v>
      </c>
      <c r="BC28" s="119">
        <f t="shared" si="36"/>
        <v>0.80814495318975865</v>
      </c>
      <c r="BD28" s="119">
        <f t="shared" si="37"/>
        <v>1.5276577195348837</v>
      </c>
      <c r="BE28" s="119">
        <f t="shared" si="38"/>
        <v>0.95776580510355758</v>
      </c>
      <c r="BF28" s="119">
        <f t="shared" si="39"/>
        <v>1.4796161066030167</v>
      </c>
      <c r="BG28" s="119">
        <f t="shared" si="40"/>
        <v>1.4796161066030162</v>
      </c>
      <c r="BH28" s="119">
        <f t="shared" si="41"/>
        <v>1.479616106602919</v>
      </c>
      <c r="BI28" s="119">
        <f t="shared" si="42"/>
        <v>1.4796161065807085</v>
      </c>
      <c r="BJ28" s="119">
        <f t="shared" si="43"/>
        <v>1.4796161015113536</v>
      </c>
      <c r="BK28" s="119">
        <f t="shared" si="44"/>
        <v>1.4796149444753874</v>
      </c>
      <c r="BL28" s="119">
        <f t="shared" si="45"/>
        <v>1.4793512430537656</v>
      </c>
      <c r="BM28" s="119">
        <f t="shared" si="46"/>
        <v>1.4316983434193027</v>
      </c>
    </row>
    <row r="29" spans="1:65" ht="12.95" customHeight="1" x14ac:dyDescent="0.2">
      <c r="A29" s="67" t="s">
        <v>32</v>
      </c>
      <c r="B29" s="120" t="s">
        <v>109</v>
      </c>
      <c r="C29" s="171">
        <v>54090.401700000002</v>
      </c>
      <c r="D29" s="171">
        <v>5.9999999999999995E-4</v>
      </c>
      <c r="E29" s="119">
        <f t="shared" si="12"/>
        <v>90.000135160704758</v>
      </c>
      <c r="F29" s="119">
        <f t="shared" si="13"/>
        <v>90</v>
      </c>
      <c r="Q29" s="172">
        <f t="shared" si="14"/>
        <v>39071.901700000002</v>
      </c>
      <c r="S29" s="120"/>
      <c r="U29" s="119">
        <f t="shared" si="15"/>
        <v>3.5999997635371983E-5</v>
      </c>
      <c r="Z29" s="119">
        <f t="shared" si="16"/>
        <v>90</v>
      </c>
      <c r="AA29" s="119">
        <f t="shared" si="17"/>
        <v>-3.4132204824506565E-3</v>
      </c>
      <c r="AB29" s="140">
        <f t="shared" si="18"/>
        <v>0</v>
      </c>
      <c r="AC29" s="140">
        <f t="shared" si="19"/>
        <v>-5.3860284548673098E-4</v>
      </c>
      <c r="AD29" s="119">
        <f t="shared" si="20"/>
        <v>-5.3860284548673098E-4</v>
      </c>
      <c r="AE29" s="119">
        <f t="shared" si="21"/>
        <v>-3.9878233255727594E-3</v>
      </c>
      <c r="AG29" s="120">
        <f t="shared" si="22"/>
        <v>-5.3860284548673098E-4</v>
      </c>
      <c r="AH29" s="119">
        <f t="shared" si="23"/>
        <v>5.7460284312210296E-4</v>
      </c>
      <c r="AI29" s="119">
        <f t="shared" si="24"/>
        <v>1.0415839646278575</v>
      </c>
      <c r="AJ29" s="119">
        <f t="shared" si="25"/>
        <v>0.14521456078980133</v>
      </c>
      <c r="AK29" s="119">
        <f t="shared" si="26"/>
        <v>-2.420912452932043E-2</v>
      </c>
      <c r="AL29" s="119">
        <f t="shared" si="27"/>
        <v>-0.52720940340265909</v>
      </c>
      <c r="AM29" s="119">
        <f t="shared" si="28"/>
        <v>-0.26988506058507117</v>
      </c>
      <c r="AN29" s="119">
        <f t="shared" si="29"/>
        <v>-0.50348103206432004</v>
      </c>
      <c r="AO29" s="119">
        <f t="shared" si="29"/>
        <v>-0.5034810319388584</v>
      </c>
      <c r="AP29" s="119">
        <f t="shared" si="29"/>
        <v>-0.50348102896207214</v>
      </c>
      <c r="AQ29" s="119">
        <f t="shared" si="29"/>
        <v>-0.50348095833281792</v>
      </c>
      <c r="AR29" s="119">
        <f t="shared" si="29"/>
        <v>-0.50347928253598617</v>
      </c>
      <c r="AS29" s="119">
        <f t="shared" si="29"/>
        <v>-0.50343952191548536</v>
      </c>
      <c r="AT29" s="119">
        <f t="shared" si="29"/>
        <v>-0.50249640080030711</v>
      </c>
      <c r="AU29" s="119">
        <f t="shared" si="30"/>
        <v>-0.48026534968403412</v>
      </c>
      <c r="AW29" s="119">
        <f t="shared" si="31"/>
        <v>-2.3454598330344316E-3</v>
      </c>
      <c r="AX29" s="119">
        <v>3400</v>
      </c>
      <c r="AY29" s="119">
        <f t="shared" si="32"/>
        <v>2.3989011270859938E-4</v>
      </c>
      <c r="AZ29" s="119">
        <f t="shared" si="33"/>
        <v>-2.3454598330344316E-3</v>
      </c>
      <c r="BA29" s="119">
        <f t="shared" si="34"/>
        <v>2.585349945743031E-3</v>
      </c>
      <c r="BB29" s="119">
        <f t="shared" si="35"/>
        <v>0.99615346106428004</v>
      </c>
      <c r="BC29" s="119">
        <f t="shared" si="36"/>
        <v>0.72966465265109659</v>
      </c>
      <c r="BD29" s="119">
        <f t="shared" si="37"/>
        <v>1.6508220130447544</v>
      </c>
      <c r="BE29" s="119">
        <f t="shared" si="38"/>
        <v>1.0834075779452597</v>
      </c>
      <c r="BF29" s="119">
        <f t="shared" si="39"/>
        <v>1.6027472948902577</v>
      </c>
      <c r="BG29" s="119">
        <f t="shared" si="40"/>
        <v>1.6027472948902577</v>
      </c>
      <c r="BH29" s="119">
        <f t="shared" si="41"/>
        <v>1.6027472948902577</v>
      </c>
      <c r="BI29" s="119">
        <f t="shared" si="42"/>
        <v>1.6027472948901911</v>
      </c>
      <c r="BJ29" s="119">
        <f t="shared" si="43"/>
        <v>1.6027472949334856</v>
      </c>
      <c r="BK29" s="119">
        <f t="shared" si="44"/>
        <v>1.6027472667680347</v>
      </c>
      <c r="BL29" s="119">
        <f t="shared" si="45"/>
        <v>1.6027655847724587</v>
      </c>
      <c r="BM29" s="119">
        <f t="shared" si="46"/>
        <v>1.5546542079275558</v>
      </c>
    </row>
    <row r="30" spans="1:65" ht="12.95" customHeight="1" x14ac:dyDescent="0.2">
      <c r="A30" s="67" t="s">
        <v>32</v>
      </c>
      <c r="B30" s="120" t="s">
        <v>110</v>
      </c>
      <c r="C30" s="171">
        <v>54090.535300000003</v>
      </c>
      <c r="D30" s="171">
        <v>2.9999999999999997E-4</v>
      </c>
      <c r="E30" s="119">
        <f t="shared" si="12"/>
        <v>90.501731558825966</v>
      </c>
      <c r="F30" s="119">
        <f t="shared" si="13"/>
        <v>90.5</v>
      </c>
      <c r="Q30" s="172">
        <f t="shared" si="14"/>
        <v>39072.035300000003</v>
      </c>
      <c r="S30" s="120"/>
      <c r="U30" s="119">
        <f t="shared" si="15"/>
        <v>4.6119999751681462E-4</v>
      </c>
      <c r="Z30" s="119">
        <f t="shared" si="16"/>
        <v>90.5</v>
      </c>
      <c r="AA30" s="119">
        <f t="shared" si="17"/>
        <v>-3.411967842972072E-3</v>
      </c>
      <c r="AB30" s="140">
        <f t="shared" si="18"/>
        <v>0</v>
      </c>
      <c r="AC30" s="140">
        <f t="shared" si="19"/>
        <v>-1.1447690004933624E-4</v>
      </c>
      <c r="AD30" s="119">
        <f t="shared" si="20"/>
        <v>-1.1447690004933624E-4</v>
      </c>
      <c r="AE30" s="119">
        <f t="shared" si="21"/>
        <v>-3.987644740538223E-3</v>
      </c>
      <c r="AG30" s="120">
        <f t="shared" si="22"/>
        <v>-1.1447690004933624E-4</v>
      </c>
      <c r="AH30" s="119">
        <f t="shared" si="23"/>
        <v>5.7567689756615086E-4</v>
      </c>
      <c r="AI30" s="119">
        <f t="shared" si="24"/>
        <v>1.0415920638903995</v>
      </c>
      <c r="AJ30" s="119">
        <f t="shared" si="25"/>
        <v>0.14554565573897935</v>
      </c>
      <c r="AK30" s="119">
        <f t="shared" si="26"/>
        <v>-2.4195207087024027E-2</v>
      </c>
      <c r="AL30" s="119">
        <f t="shared" si="27"/>
        <v>-0.52687475308538734</v>
      </c>
      <c r="AM30" s="119">
        <f t="shared" si="28"/>
        <v>-0.26970555591007583</v>
      </c>
      <c r="AN30" s="119">
        <f t="shared" si="29"/>
        <v>-0.50316011565704488</v>
      </c>
      <c r="AO30" s="119">
        <f t="shared" si="29"/>
        <v>-0.50316011553152551</v>
      </c>
      <c r="AP30" s="119">
        <f t="shared" si="29"/>
        <v>-0.50316011255389315</v>
      </c>
      <c r="AQ30" s="119">
        <f t="shared" si="29"/>
        <v>-0.50316004191704833</v>
      </c>
      <c r="AR30" s="119">
        <f t="shared" si="29"/>
        <v>-0.50315836623624244</v>
      </c>
      <c r="AS30" s="119">
        <f t="shared" si="29"/>
        <v>-0.50311861539288383</v>
      </c>
      <c r="AT30" s="119">
        <f t="shared" si="29"/>
        <v>-0.50217589247802752</v>
      </c>
      <c r="AU30" s="119">
        <f t="shared" si="30"/>
        <v>-0.47995796002276347</v>
      </c>
      <c r="AW30" s="119">
        <f t="shared" si="31"/>
        <v>-2.2167365566319107E-3</v>
      </c>
      <c r="AX30" s="119">
        <v>3600</v>
      </c>
      <c r="AY30" s="119">
        <f t="shared" si="32"/>
        <v>8.0418529362896469E-5</v>
      </c>
      <c r="AZ30" s="119">
        <f t="shared" si="33"/>
        <v>-2.2167365566319107E-3</v>
      </c>
      <c r="BA30" s="119">
        <f t="shared" si="34"/>
        <v>2.2971550859948071E-3</v>
      </c>
      <c r="BB30" s="119">
        <f t="shared" si="35"/>
        <v>0.99035807733574843</v>
      </c>
      <c r="BC30" s="119">
        <f t="shared" si="36"/>
        <v>0.6412368281462496</v>
      </c>
      <c r="BD30" s="119">
        <f t="shared" si="37"/>
        <v>1.7725444072941077</v>
      </c>
      <c r="BE30" s="119">
        <f t="shared" si="38"/>
        <v>1.2252326875844108</v>
      </c>
      <c r="BF30" s="119">
        <f t="shared" si="39"/>
        <v>1.7251556109293598</v>
      </c>
      <c r="BG30" s="119">
        <f t="shared" si="40"/>
        <v>1.7251556109293531</v>
      </c>
      <c r="BH30" s="119">
        <f t="shared" si="41"/>
        <v>1.7251556109302528</v>
      </c>
      <c r="BI30" s="119">
        <f t="shared" si="42"/>
        <v>1.725155610808639</v>
      </c>
      <c r="BJ30" s="119">
        <f t="shared" si="43"/>
        <v>1.7251556272475199</v>
      </c>
      <c r="BK30" s="119">
        <f t="shared" si="44"/>
        <v>1.7251534051444892</v>
      </c>
      <c r="BL30" s="119">
        <f t="shared" si="45"/>
        <v>1.725453487631156</v>
      </c>
      <c r="BM30" s="119">
        <f t="shared" si="46"/>
        <v>1.6776100724358092</v>
      </c>
    </row>
    <row r="31" spans="1:65" ht="12.95" customHeight="1" x14ac:dyDescent="0.2">
      <c r="A31" s="67" t="s">
        <v>32</v>
      </c>
      <c r="B31" s="120" t="s">
        <v>109</v>
      </c>
      <c r="C31" s="171">
        <v>54097.322899999999</v>
      </c>
      <c r="D31" s="171">
        <v>8.0000000000000004E-4</v>
      </c>
      <c r="E31" s="119">
        <f t="shared" si="12"/>
        <v>115.98553179729457</v>
      </c>
      <c r="F31" s="119">
        <f t="shared" si="13"/>
        <v>116</v>
      </c>
      <c r="Q31" s="172">
        <f t="shared" si="14"/>
        <v>39078.822899999999</v>
      </c>
      <c r="S31" s="120"/>
      <c r="U31" s="119">
        <f t="shared" si="15"/>
        <v>-3.8536000065505505E-3</v>
      </c>
      <c r="Z31" s="119">
        <f t="shared" si="16"/>
        <v>116</v>
      </c>
      <c r="AA31" s="119">
        <f t="shared" si="17"/>
        <v>-3.3481255037898861E-3</v>
      </c>
      <c r="AB31" s="140">
        <f t="shared" si="18"/>
        <v>0</v>
      </c>
      <c r="AC31" s="140">
        <f t="shared" si="19"/>
        <v>-4.483983557882102E-3</v>
      </c>
      <c r="AD31" s="119">
        <f t="shared" si="20"/>
        <v>-4.483983557882102E-3</v>
      </c>
      <c r="AE31" s="119">
        <f t="shared" si="21"/>
        <v>-3.9785090551214377E-3</v>
      </c>
      <c r="AG31" s="120">
        <f t="shared" si="22"/>
        <v>-4.483983557882102E-3</v>
      </c>
      <c r="AH31" s="119">
        <f t="shared" si="23"/>
        <v>6.3038355133155147E-4</v>
      </c>
      <c r="AI31" s="119">
        <f t="shared" si="24"/>
        <v>1.0419990904799989</v>
      </c>
      <c r="AJ31" s="119">
        <f t="shared" si="25"/>
        <v>0.16241581040337438</v>
      </c>
      <c r="AK31" s="119">
        <f t="shared" si="26"/>
        <v>-2.3481571998056762E-2</v>
      </c>
      <c r="AL31" s="119">
        <f t="shared" si="27"/>
        <v>-0.50980075147381032</v>
      </c>
      <c r="AM31" s="119">
        <f t="shared" si="28"/>
        <v>-0.26056838054420889</v>
      </c>
      <c r="AN31" s="119">
        <f t="shared" ref="AN31:AT40" si="47">$AU31+$AB$7*SIN(AO31)</f>
        <v>-0.48679010186444471</v>
      </c>
      <c r="AO31" s="119">
        <f t="shared" si="47"/>
        <v>-0.48679010173615084</v>
      </c>
      <c r="AP31" s="119">
        <f t="shared" si="47"/>
        <v>-0.4867900987194777</v>
      </c>
      <c r="AQ31" s="119">
        <f t="shared" si="47"/>
        <v>-0.48679002778608521</v>
      </c>
      <c r="AR31" s="119">
        <f t="shared" si="47"/>
        <v>-0.48678835987457658</v>
      </c>
      <c r="AS31" s="119">
        <f t="shared" si="47"/>
        <v>-0.48674914141055153</v>
      </c>
      <c r="AT31" s="119">
        <f t="shared" si="47"/>
        <v>-0.48582721177301419</v>
      </c>
      <c r="AU31" s="119">
        <f t="shared" si="30"/>
        <v>-0.46428108729796125</v>
      </c>
      <c r="AW31" s="119">
        <f t="shared" si="31"/>
        <v>-2.0846529598195235E-3</v>
      </c>
      <c r="AX31" s="119">
        <v>3800</v>
      </c>
      <c r="AY31" s="119">
        <f t="shared" si="32"/>
        <v>-1.081300423044539E-4</v>
      </c>
      <c r="AZ31" s="119">
        <f t="shared" si="33"/>
        <v>-2.0846529598195235E-3</v>
      </c>
      <c r="BA31" s="119">
        <f t="shared" si="34"/>
        <v>1.9765229175150697E-3</v>
      </c>
      <c r="BB31" s="119">
        <f t="shared" si="35"/>
        <v>0.98476893017618083</v>
      </c>
      <c r="BC31" s="119">
        <f t="shared" si="36"/>
        <v>0.54448866249855832</v>
      </c>
      <c r="BD31" s="119">
        <f t="shared" si="37"/>
        <v>1.892874056747055</v>
      </c>
      <c r="BE31" s="119">
        <f t="shared" si="38"/>
        <v>1.3879044815190276</v>
      </c>
      <c r="BF31" s="119">
        <f t="shared" si="39"/>
        <v>1.8468616259003425</v>
      </c>
      <c r="BG31" s="119">
        <f t="shared" si="40"/>
        <v>1.8468616259001234</v>
      </c>
      <c r="BH31" s="119">
        <f t="shared" si="41"/>
        <v>1.8468616259168484</v>
      </c>
      <c r="BI31" s="119">
        <f t="shared" si="42"/>
        <v>1.8468616246416363</v>
      </c>
      <c r="BJ31" s="119">
        <f t="shared" si="43"/>
        <v>1.8468617218708261</v>
      </c>
      <c r="BK31" s="119">
        <f t="shared" si="44"/>
        <v>1.8468543084866509</v>
      </c>
      <c r="BL31" s="119">
        <f t="shared" si="45"/>
        <v>1.8474189976116602</v>
      </c>
      <c r="BM31" s="119">
        <f t="shared" si="46"/>
        <v>1.8005659369440623</v>
      </c>
    </row>
    <row r="32" spans="1:65" ht="12.95" customHeight="1" x14ac:dyDescent="0.2">
      <c r="A32" s="67" t="s">
        <v>32</v>
      </c>
      <c r="B32" s="120" t="s">
        <v>110</v>
      </c>
      <c r="C32" s="171">
        <v>54097.462599999999</v>
      </c>
      <c r="D32" s="171">
        <v>1.1000000000000001E-3</v>
      </c>
      <c r="E32" s="119">
        <f t="shared" si="12"/>
        <v>116.51003042616325</v>
      </c>
      <c r="F32" s="119">
        <f t="shared" si="13"/>
        <v>116.5</v>
      </c>
      <c r="Q32" s="172">
        <f t="shared" si="14"/>
        <v>39078.962599999999</v>
      </c>
      <c r="S32" s="120"/>
      <c r="U32" s="119">
        <f t="shared" si="15"/>
        <v>2.6715999993029982E-3</v>
      </c>
      <c r="Z32" s="119">
        <f t="shared" si="16"/>
        <v>116.5</v>
      </c>
      <c r="AA32" s="119">
        <f t="shared" si="17"/>
        <v>-3.3468745757018422E-3</v>
      </c>
      <c r="AB32" s="140">
        <f t="shared" si="18"/>
        <v>0</v>
      </c>
      <c r="AC32" s="140">
        <f t="shared" si="19"/>
        <v>2.0401451970220729E-3</v>
      </c>
      <c r="AD32" s="119">
        <f t="shared" si="20"/>
        <v>2.0401451970220729E-3</v>
      </c>
      <c r="AE32" s="119">
        <f t="shared" si="21"/>
        <v>-3.9783293779827675E-3</v>
      </c>
      <c r="AG32" s="120">
        <f t="shared" si="22"/>
        <v>2.0401451970220729E-3</v>
      </c>
      <c r="AH32" s="119">
        <f t="shared" si="23"/>
        <v>6.3145480228092522E-4</v>
      </c>
      <c r="AI32" s="119">
        <f t="shared" si="24"/>
        <v>1.04200695250304</v>
      </c>
      <c r="AJ32" s="119">
        <f t="shared" si="25"/>
        <v>0.16274627143983267</v>
      </c>
      <c r="AK32" s="119">
        <f t="shared" si="26"/>
        <v>-2.3467504470104889E-2</v>
      </c>
      <c r="AL32" s="119">
        <f t="shared" si="27"/>
        <v>-0.50946583442925397</v>
      </c>
      <c r="AM32" s="119">
        <f t="shared" si="28"/>
        <v>-0.26038956007909131</v>
      </c>
      <c r="AN32" s="119">
        <f t="shared" si="47"/>
        <v>-0.48646905759218895</v>
      </c>
      <c r="AO32" s="119">
        <f t="shared" si="47"/>
        <v>-0.48646905746384428</v>
      </c>
      <c r="AP32" s="119">
        <f t="shared" si="47"/>
        <v>-0.48646905444648775</v>
      </c>
      <c r="AQ32" s="119">
        <f t="shared" si="47"/>
        <v>-0.48646898350907675</v>
      </c>
      <c r="AR32" s="119">
        <f t="shared" si="47"/>
        <v>-0.4864673157863707</v>
      </c>
      <c r="AS32" s="119">
        <f t="shared" si="47"/>
        <v>-0.48642810842137979</v>
      </c>
      <c r="AT32" s="119">
        <f t="shared" si="47"/>
        <v>-0.48550659593348355</v>
      </c>
      <c r="AU32" s="119">
        <f t="shared" si="30"/>
        <v>-0.46397369763669061</v>
      </c>
      <c r="AW32" s="119">
        <f t="shared" si="31"/>
        <v>-1.949209042597269E-3</v>
      </c>
      <c r="AX32" s="119">
        <v>4000</v>
      </c>
      <c r="AY32" s="119">
        <f t="shared" si="32"/>
        <v>-3.2055516355869885E-4</v>
      </c>
      <c r="AZ32" s="119">
        <f t="shared" si="33"/>
        <v>-1.949209042597269E-3</v>
      </c>
      <c r="BA32" s="119">
        <f t="shared" si="34"/>
        <v>1.6286538790385701E-3</v>
      </c>
      <c r="BB32" s="119">
        <f t="shared" si="35"/>
        <v>0.97945772632927364</v>
      </c>
      <c r="BC32" s="119">
        <f t="shared" si="36"/>
        <v>0.44105659209892006</v>
      </c>
      <c r="BD32" s="119">
        <f t="shared" si="37"/>
        <v>2.0118777998249371</v>
      </c>
      <c r="BE32" s="119">
        <f t="shared" si="38"/>
        <v>1.5779417041982569</v>
      </c>
      <c r="BF32" s="119">
        <f t="shared" si="39"/>
        <v>1.9678952612823715</v>
      </c>
      <c r="BG32" s="119">
        <f t="shared" si="40"/>
        <v>1.9678952612805924</v>
      </c>
      <c r="BH32" s="119">
        <f t="shared" si="41"/>
        <v>1.967895261376184</v>
      </c>
      <c r="BI32" s="119">
        <f t="shared" si="42"/>
        <v>1.9678952562394114</v>
      </c>
      <c r="BJ32" s="119">
        <f t="shared" si="43"/>
        <v>1.9678955322727356</v>
      </c>
      <c r="BK32" s="119">
        <f t="shared" si="44"/>
        <v>1.9678806988889896</v>
      </c>
      <c r="BL32" s="119">
        <f t="shared" si="45"/>
        <v>1.9686770681836354</v>
      </c>
      <c r="BM32" s="119">
        <f t="shared" si="46"/>
        <v>1.9235218014523154</v>
      </c>
    </row>
    <row r="33" spans="1:65" ht="12.95" customHeight="1" x14ac:dyDescent="0.2">
      <c r="A33" s="67" t="s">
        <v>32</v>
      </c>
      <c r="B33" s="74" t="s">
        <v>109</v>
      </c>
      <c r="C33" s="67">
        <v>54097.594899999996</v>
      </c>
      <c r="D33" s="67">
        <v>1.5E-3</v>
      </c>
      <c r="E33" s="119">
        <f t="shared" si="12"/>
        <v>117.00674602099608</v>
      </c>
      <c r="F33" s="119">
        <f t="shared" si="13"/>
        <v>117</v>
      </c>
      <c r="Q33" s="172">
        <f t="shared" si="14"/>
        <v>39079.094899999996</v>
      </c>
      <c r="S33" s="120"/>
      <c r="U33" s="119">
        <f t="shared" si="15"/>
        <v>1.796799995645415E-3</v>
      </c>
      <c r="Z33" s="119">
        <f t="shared" si="16"/>
        <v>117</v>
      </c>
      <c r="AA33" s="119">
        <f t="shared" si="17"/>
        <v>-3.3456236836158742E-3</v>
      </c>
      <c r="AB33" s="140">
        <f t="shared" si="18"/>
        <v>0</v>
      </c>
      <c r="AC33" s="140">
        <f t="shared" si="19"/>
        <v>1.1642739994191949E-3</v>
      </c>
      <c r="AD33" s="119">
        <f t="shared" si="20"/>
        <v>1.1642739994191949E-3</v>
      </c>
      <c r="AE33" s="119">
        <f t="shared" si="21"/>
        <v>-3.9781496798420943E-3</v>
      </c>
      <c r="AG33" s="120">
        <f t="shared" si="22"/>
        <v>1.1642739994191949E-3</v>
      </c>
      <c r="AH33" s="119">
        <f t="shared" si="23"/>
        <v>6.3252599622622E-4</v>
      </c>
      <c r="AI33" s="119">
        <f t="shared" si="24"/>
        <v>1.0420148099326842</v>
      </c>
      <c r="AJ33" s="119">
        <f t="shared" si="25"/>
        <v>0.16307671920601088</v>
      </c>
      <c r="AK33" s="119">
        <f t="shared" si="26"/>
        <v>-2.34534340975362E-2</v>
      </c>
      <c r="AL33" s="119">
        <f t="shared" si="27"/>
        <v>-0.50913091233218588</v>
      </c>
      <c r="AM33" s="119">
        <f t="shared" si="28"/>
        <v>-0.26021075251072256</v>
      </c>
      <c r="AN33" s="119">
        <f t="shared" si="47"/>
        <v>-0.48614801089832782</v>
      </c>
      <c r="AO33" s="119">
        <f t="shared" si="47"/>
        <v>-0.48614801076993241</v>
      </c>
      <c r="AP33" s="119">
        <f t="shared" si="47"/>
        <v>-0.48614800775189571</v>
      </c>
      <c r="AQ33" s="119">
        <f t="shared" si="47"/>
        <v>-0.48614793681053609</v>
      </c>
      <c r="AR33" s="119">
        <f t="shared" si="47"/>
        <v>-0.48614626927804033</v>
      </c>
      <c r="AS33" s="119">
        <f t="shared" si="47"/>
        <v>-0.48610707303741607</v>
      </c>
      <c r="AT33" s="119">
        <f t="shared" si="47"/>
        <v>-0.48518597805934371</v>
      </c>
      <c r="AU33" s="119">
        <f t="shared" si="30"/>
        <v>-0.46366630797541997</v>
      </c>
      <c r="AW33" s="119">
        <f t="shared" si="31"/>
        <v>-1.8104048049651482E-3</v>
      </c>
      <c r="AX33" s="119">
        <v>4200</v>
      </c>
      <c r="AY33" s="119">
        <f t="shared" si="32"/>
        <v>-5.5144897356801826E-4</v>
      </c>
      <c r="AZ33" s="119">
        <f t="shared" si="33"/>
        <v>-1.8104048049651482E-3</v>
      </c>
      <c r="BA33" s="119">
        <f t="shared" si="34"/>
        <v>1.2589558313971299E-3</v>
      </c>
      <c r="BB33" s="119">
        <f t="shared" si="35"/>
        <v>0.97448781966310494</v>
      </c>
      <c r="BC33" s="119">
        <f t="shared" si="36"/>
        <v>0.33255892766283424</v>
      </c>
      <c r="BD33" s="119">
        <f t="shared" si="37"/>
        <v>2.1296377743315689</v>
      </c>
      <c r="BE33" s="119">
        <f t="shared" si="38"/>
        <v>1.8047629277823127</v>
      </c>
      <c r="BF33" s="119">
        <f t="shared" si="39"/>
        <v>2.088294760244898</v>
      </c>
      <c r="BG33" s="119">
        <f t="shared" si="40"/>
        <v>2.0882947602373911</v>
      </c>
      <c r="BH33" s="119">
        <f t="shared" si="41"/>
        <v>2.0882947605527549</v>
      </c>
      <c r="BI33" s="119">
        <f t="shared" si="42"/>
        <v>2.0882947473045004</v>
      </c>
      <c r="BJ33" s="119">
        <f t="shared" si="43"/>
        <v>2.0882953038561065</v>
      </c>
      <c r="BK33" s="119">
        <f t="shared" si="44"/>
        <v>2.0882719229722655</v>
      </c>
      <c r="BL33" s="119">
        <f t="shared" si="45"/>
        <v>2.0892533345205573</v>
      </c>
      <c r="BM33" s="119">
        <f t="shared" si="46"/>
        <v>2.0464776659605688</v>
      </c>
    </row>
    <row r="34" spans="1:65" ht="12.95" customHeight="1" x14ac:dyDescent="0.2">
      <c r="A34" s="67" t="s">
        <v>32</v>
      </c>
      <c r="B34" s="74" t="s">
        <v>110</v>
      </c>
      <c r="C34" s="67">
        <v>54114.241999999998</v>
      </c>
      <c r="D34" s="67">
        <v>1.6000000000000001E-3</v>
      </c>
      <c r="E34" s="119">
        <f t="shared" si="12"/>
        <v>179.50768463701786</v>
      </c>
      <c r="F34" s="119">
        <f t="shared" si="13"/>
        <v>179.5</v>
      </c>
      <c r="Q34" s="172">
        <f t="shared" si="14"/>
        <v>39095.741999999998</v>
      </c>
      <c r="S34" s="120"/>
      <c r="U34" s="119">
        <f t="shared" si="15"/>
        <v>2.0467999929678626E-3</v>
      </c>
      <c r="Z34" s="119">
        <f t="shared" si="16"/>
        <v>179.5</v>
      </c>
      <c r="AA34" s="119">
        <f t="shared" si="17"/>
        <v>-3.1895845407361499E-3</v>
      </c>
      <c r="AB34" s="140">
        <f t="shared" si="18"/>
        <v>0</v>
      </c>
      <c r="AC34" s="140">
        <f t="shared" si="19"/>
        <v>1.2808625122161894E-3</v>
      </c>
      <c r="AD34" s="119">
        <f t="shared" si="20"/>
        <v>1.2808625122161894E-3</v>
      </c>
      <c r="AE34" s="119">
        <f t="shared" si="21"/>
        <v>-3.9555220214878232E-3</v>
      </c>
      <c r="AG34" s="120">
        <f t="shared" si="22"/>
        <v>1.2808625122161894E-3</v>
      </c>
      <c r="AH34" s="119">
        <f t="shared" si="23"/>
        <v>7.6593748075167313E-4</v>
      </c>
      <c r="AI34" s="119">
        <f t="shared" si="24"/>
        <v>1.0429604341124603</v>
      </c>
      <c r="AJ34" s="119">
        <f t="shared" si="25"/>
        <v>0.20426458155904317</v>
      </c>
      <c r="AK34" s="119">
        <f t="shared" si="26"/>
        <v>-2.1672769216600021E-2</v>
      </c>
      <c r="AL34" s="119">
        <f t="shared" si="27"/>
        <v>-0.46722684180103224</v>
      </c>
      <c r="AM34" s="119">
        <f t="shared" si="28"/>
        <v>-0.23795812635490399</v>
      </c>
      <c r="AN34" s="119">
        <f t="shared" si="47"/>
        <v>-0.4459985795436906</v>
      </c>
      <c r="AO34" s="119">
        <f t="shared" si="47"/>
        <v>-0.44599857941013199</v>
      </c>
      <c r="AP34" s="119">
        <f t="shared" si="47"/>
        <v>-0.44599857633350981</v>
      </c>
      <c r="AQ34" s="119">
        <f t="shared" si="47"/>
        <v>-0.44599850546122849</v>
      </c>
      <c r="AR34" s="119">
        <f t="shared" si="47"/>
        <v>-0.4459968728661422</v>
      </c>
      <c r="AS34" s="119">
        <f t="shared" si="47"/>
        <v>-0.44595926519126894</v>
      </c>
      <c r="AT34" s="119">
        <f t="shared" si="47"/>
        <v>-0.44509313988972532</v>
      </c>
      <c r="AU34" s="119">
        <f t="shared" si="30"/>
        <v>-0.425242600316591</v>
      </c>
      <c r="AW34" s="119">
        <f t="shared" si="31"/>
        <v>-1.668240246923161E-3</v>
      </c>
      <c r="AX34" s="119">
        <v>4400</v>
      </c>
      <c r="AY34" s="119">
        <f t="shared" si="32"/>
        <v>-7.9527852732359967E-4</v>
      </c>
      <c r="AZ34" s="119">
        <f t="shared" si="33"/>
        <v>-1.668240246923161E-3</v>
      </c>
      <c r="BA34" s="119">
        <f t="shared" si="34"/>
        <v>8.7296171959956137E-4</v>
      </c>
      <c r="BB34" s="119">
        <f t="shared" si="35"/>
        <v>0.96991440469965795</v>
      </c>
      <c r="BC34" s="119">
        <f t="shared" si="36"/>
        <v>0.22057531108092529</v>
      </c>
      <c r="BD34" s="119">
        <f t="shared" si="37"/>
        <v>2.2462491516322438</v>
      </c>
      <c r="BE34" s="119">
        <f t="shared" si="38"/>
        <v>2.0825230644864998</v>
      </c>
      <c r="BF34" s="119">
        <f t="shared" si="39"/>
        <v>2.2081056679397073</v>
      </c>
      <c r="BG34" s="119">
        <f t="shared" si="40"/>
        <v>2.2081056679183551</v>
      </c>
      <c r="BH34" s="119">
        <f t="shared" si="41"/>
        <v>2.2081056686641118</v>
      </c>
      <c r="BI34" s="119">
        <f t="shared" si="42"/>
        <v>2.2081056426175554</v>
      </c>
      <c r="BJ34" s="119">
        <f t="shared" si="43"/>
        <v>2.2081065523278198</v>
      </c>
      <c r="BK34" s="119">
        <f t="shared" si="44"/>
        <v>2.2080747788371715</v>
      </c>
      <c r="BL34" s="119">
        <f t="shared" si="45"/>
        <v>2.2091837264314682</v>
      </c>
      <c r="BM34" s="119">
        <f t="shared" si="46"/>
        <v>2.1694335304688215</v>
      </c>
    </row>
    <row r="35" spans="1:65" ht="12.95" customHeight="1" x14ac:dyDescent="0.2">
      <c r="A35" s="67" t="s">
        <v>32</v>
      </c>
      <c r="B35" s="74" t="s">
        <v>109</v>
      </c>
      <c r="C35" s="67">
        <v>54114.368699999999</v>
      </c>
      <c r="D35" s="67">
        <v>5.9999999999999995E-4</v>
      </c>
      <c r="E35" s="119">
        <f t="shared" si="12"/>
        <v>179.9833752331393</v>
      </c>
      <c r="F35" s="119">
        <f t="shared" si="13"/>
        <v>180</v>
      </c>
      <c r="Q35" s="172">
        <f t="shared" si="14"/>
        <v>39095.868699999999</v>
      </c>
      <c r="S35" s="120"/>
      <c r="U35" s="119">
        <f t="shared" si="15"/>
        <v>-4.4280000001890585E-3</v>
      </c>
      <c r="Z35" s="119">
        <f t="shared" si="16"/>
        <v>180</v>
      </c>
      <c r="AA35" s="119">
        <f t="shared" si="17"/>
        <v>-3.1883391171306863E-3</v>
      </c>
      <c r="AB35" s="140">
        <f t="shared" si="18"/>
        <v>0</v>
      </c>
      <c r="AC35" s="140">
        <f t="shared" si="19"/>
        <v>-5.1950005601532007E-3</v>
      </c>
      <c r="AD35" s="119">
        <f t="shared" si="20"/>
        <v>-5.1950005601532007E-3</v>
      </c>
      <c r="AE35" s="119">
        <f t="shared" si="21"/>
        <v>-3.9553396770948285E-3</v>
      </c>
      <c r="AG35" s="120">
        <f t="shared" si="22"/>
        <v>-5.1950005601532007E-3</v>
      </c>
      <c r="AH35" s="119">
        <f t="shared" si="23"/>
        <v>7.6700055996414243E-4</v>
      </c>
      <c r="AI35" s="119">
        <f t="shared" si="24"/>
        <v>1.042967703669275</v>
      </c>
      <c r="AJ35" s="119">
        <f t="shared" si="25"/>
        <v>0.20459303065950091</v>
      </c>
      <c r="AK35" s="119">
        <f t="shared" si="26"/>
        <v>-2.1658353262342445E-2</v>
      </c>
      <c r="AL35" s="119">
        <f t="shared" si="27"/>
        <v>-0.46689130667844081</v>
      </c>
      <c r="AM35" s="119">
        <f t="shared" si="28"/>
        <v>-0.23778086618634697</v>
      </c>
      <c r="AN35" s="119">
        <f t="shared" si="47"/>
        <v>-0.44567723916983115</v>
      </c>
      <c r="AO35" s="119">
        <f t="shared" si="47"/>
        <v>-0.44567723903624118</v>
      </c>
      <c r="AP35" s="119">
        <f t="shared" si="47"/>
        <v>-0.44567723595936992</v>
      </c>
      <c r="AQ35" s="119">
        <f t="shared" si="47"/>
        <v>-0.44567716509223454</v>
      </c>
      <c r="AR35" s="119">
        <f t="shared" si="47"/>
        <v>-0.44567553286638173</v>
      </c>
      <c r="AS35" s="119">
        <f t="shared" si="47"/>
        <v>-0.44563793947054886</v>
      </c>
      <c r="AT35" s="119">
        <f t="shared" si="47"/>
        <v>-0.44477227571820682</v>
      </c>
      <c r="AU35" s="119">
        <f t="shared" si="30"/>
        <v>-0.42493521065532036</v>
      </c>
      <c r="AW35" s="119">
        <f t="shared" si="31"/>
        <v>-1.5227153684713073E-3</v>
      </c>
      <c r="AX35" s="119">
        <v>4600</v>
      </c>
      <c r="AY35" s="119">
        <f t="shared" si="32"/>
        <v>-1.0464591140478365E-3</v>
      </c>
      <c r="AZ35" s="119">
        <f t="shared" si="33"/>
        <v>-1.5227153684713073E-3</v>
      </c>
      <c r="BA35" s="119">
        <f t="shared" si="34"/>
        <v>4.7625625442347083E-4</v>
      </c>
      <c r="BB35" s="119">
        <f t="shared" si="35"/>
        <v>0.96578488799262541</v>
      </c>
      <c r="BC35" s="119">
        <f t="shared" si="36"/>
        <v>0.10663226341773659</v>
      </c>
      <c r="BD35" s="119">
        <f t="shared" si="37"/>
        <v>2.3618180412890029</v>
      </c>
      <c r="BE35" s="119">
        <f t="shared" si="38"/>
        <v>2.4335448428545208</v>
      </c>
      <c r="BF35" s="119">
        <f t="shared" si="39"/>
        <v>2.3273798473668301</v>
      </c>
      <c r="BG35" s="119">
        <f t="shared" si="40"/>
        <v>2.3273798473207465</v>
      </c>
      <c r="BH35" s="119">
        <f t="shared" si="41"/>
        <v>2.327379848715954</v>
      </c>
      <c r="BI35" s="119">
        <f t="shared" si="42"/>
        <v>2.3273798064752431</v>
      </c>
      <c r="BJ35" s="119">
        <f t="shared" si="43"/>
        <v>2.327381085336214</v>
      </c>
      <c r="BK35" s="119">
        <f t="shared" si="44"/>
        <v>2.3273423663427208</v>
      </c>
      <c r="BL35" s="119">
        <f t="shared" si="45"/>
        <v>2.3285139258529233</v>
      </c>
      <c r="BM35" s="119">
        <f t="shared" si="46"/>
        <v>2.2923893949770751</v>
      </c>
    </row>
    <row r="36" spans="1:65" ht="12.95" customHeight="1" x14ac:dyDescent="0.2">
      <c r="A36" s="67" t="s">
        <v>32</v>
      </c>
      <c r="B36" s="74" t="s">
        <v>110</v>
      </c>
      <c r="C36" s="67">
        <v>54114.504099999998</v>
      </c>
      <c r="D36" s="67">
        <v>5.0000000000000001E-4</v>
      </c>
      <c r="E36" s="119">
        <f t="shared" si="12"/>
        <v>180.49172966655769</v>
      </c>
      <c r="F36" s="119">
        <f t="shared" si="13"/>
        <v>180.5</v>
      </c>
      <c r="Q36" s="172">
        <f t="shared" si="14"/>
        <v>39096.004099999998</v>
      </c>
      <c r="S36" s="120"/>
      <c r="U36" s="119">
        <f t="shared" si="15"/>
        <v>-2.2028000021236949E-3</v>
      </c>
      <c r="Z36" s="119">
        <f t="shared" si="16"/>
        <v>180.5</v>
      </c>
      <c r="AA36" s="119">
        <f t="shared" si="17"/>
        <v>-3.1870937443168965E-3</v>
      </c>
      <c r="AB36" s="140">
        <f t="shared" si="18"/>
        <v>0</v>
      </c>
      <c r="AC36" s="140">
        <f t="shared" si="19"/>
        <v>-2.9708635695066283E-3</v>
      </c>
      <c r="AD36" s="119">
        <f t="shared" si="20"/>
        <v>-2.9708635695066283E-3</v>
      </c>
      <c r="AE36" s="119">
        <f t="shared" si="21"/>
        <v>-3.95515731169983E-3</v>
      </c>
      <c r="AG36" s="120">
        <f t="shared" si="22"/>
        <v>-2.9708635695066283E-3</v>
      </c>
      <c r="AH36" s="119">
        <f t="shared" si="23"/>
        <v>7.6806356738293321E-4</v>
      </c>
      <c r="AI36" s="119">
        <f t="shared" si="24"/>
        <v>1.0429749684898268</v>
      </c>
      <c r="AJ36" s="119">
        <f t="shared" si="25"/>
        <v>0.20492146130277866</v>
      </c>
      <c r="AK36" s="119">
        <f t="shared" si="26"/>
        <v>-2.1643934668757494E-2</v>
      </c>
      <c r="AL36" s="119">
        <f t="shared" si="27"/>
        <v>-0.46655576687993466</v>
      </c>
      <c r="AM36" s="119">
        <f t="shared" si="28"/>
        <v>-0.23760361768977356</v>
      </c>
      <c r="AN36" s="119">
        <f t="shared" si="47"/>
        <v>-0.44535589655692892</v>
      </c>
      <c r="AO36" s="119">
        <f t="shared" si="47"/>
        <v>-0.44535589642330786</v>
      </c>
      <c r="AP36" s="119">
        <f t="shared" si="47"/>
        <v>-0.44535589334619102</v>
      </c>
      <c r="AQ36" s="119">
        <f t="shared" si="47"/>
        <v>-0.44535582248427574</v>
      </c>
      <c r="AR36" s="119">
        <f t="shared" si="47"/>
        <v>-0.44535419062908543</v>
      </c>
      <c r="AS36" s="119">
        <f t="shared" si="47"/>
        <v>-0.44531661153697566</v>
      </c>
      <c r="AT36" s="119">
        <f t="shared" si="47"/>
        <v>-0.44445140967231567</v>
      </c>
      <c r="AU36" s="119">
        <f t="shared" si="30"/>
        <v>-0.42462782099404972</v>
      </c>
      <c r="AW36" s="119">
        <f t="shared" si="31"/>
        <v>-1.3738301696095865E-3</v>
      </c>
      <c r="AX36" s="119">
        <v>4800</v>
      </c>
      <c r="AY36" s="119">
        <f t="shared" si="32"/>
        <v>-1.2994188549761575E-3</v>
      </c>
      <c r="AZ36" s="119">
        <f t="shared" si="33"/>
        <v>-1.3738301696095865E-3</v>
      </c>
      <c r="BA36" s="119">
        <f t="shared" si="34"/>
        <v>7.4411314633428973E-5</v>
      </c>
      <c r="BB36" s="119">
        <f t="shared" si="35"/>
        <v>0.96213936800779876</v>
      </c>
      <c r="BC36" s="119">
        <f t="shared" si="36"/>
        <v>-7.8060937243903663E-3</v>
      </c>
      <c r="BD36" s="119">
        <f t="shared" si="37"/>
        <v>2.4764595946767813</v>
      </c>
      <c r="BE36" s="119">
        <f t="shared" si="38"/>
        <v>2.8952355530063674</v>
      </c>
      <c r="BF36" s="119">
        <f t="shared" si="39"/>
        <v>2.4461745483533535</v>
      </c>
      <c r="BG36" s="119">
        <f t="shared" si="40"/>
        <v>2.446174548273095</v>
      </c>
      <c r="BH36" s="119">
        <f t="shared" si="41"/>
        <v>2.4461745504455243</v>
      </c>
      <c r="BI36" s="119">
        <f t="shared" si="42"/>
        <v>2.4461744916422963</v>
      </c>
      <c r="BJ36" s="119">
        <f t="shared" si="43"/>
        <v>2.4461760833246626</v>
      </c>
      <c r="BK36" s="119">
        <f t="shared" si="44"/>
        <v>2.4461329990127156</v>
      </c>
      <c r="BL36" s="119">
        <f t="shared" si="45"/>
        <v>2.4472986770925078</v>
      </c>
      <c r="BM36" s="119">
        <f t="shared" si="46"/>
        <v>2.4153452594853282</v>
      </c>
    </row>
    <row r="37" spans="1:65" ht="12.95" customHeight="1" x14ac:dyDescent="0.2">
      <c r="A37" s="156" t="s">
        <v>111</v>
      </c>
      <c r="B37" s="74" t="s">
        <v>110</v>
      </c>
      <c r="C37" s="67">
        <v>54474.345200000003</v>
      </c>
      <c r="D37" s="67"/>
      <c r="E37" s="119">
        <f t="shared" si="12"/>
        <v>1531.5022061230834</v>
      </c>
      <c r="F37" s="119">
        <f t="shared" si="13"/>
        <v>1531.5</v>
      </c>
      <c r="G37" s="119">
        <f>+C37-(C$7+F37*C$8)</f>
        <v>5.8759999956237152E-4</v>
      </c>
      <c r="K37" s="119">
        <f>+G37</f>
        <v>5.8759999956237152E-4</v>
      </c>
      <c r="Q37" s="172">
        <f t="shared" si="14"/>
        <v>39455.845200000003</v>
      </c>
      <c r="S37" s="120">
        <v>1</v>
      </c>
      <c r="Z37" s="119">
        <f t="shared" si="16"/>
        <v>1531.5</v>
      </c>
      <c r="AA37" s="119">
        <f t="shared" si="17"/>
        <v>-3.6031630309348158E-4</v>
      </c>
      <c r="AB37" s="140">
        <f>S37*(G37-AA37)^2</f>
        <v>8.9854531684074289E-7</v>
      </c>
      <c r="AC37" s="140">
        <f>+G37-N37-AH37</f>
        <v>-2.4377955858984881E-3</v>
      </c>
      <c r="AD37" s="119">
        <f>+G37-AH37</f>
        <v>-2.4377955858984881E-3</v>
      </c>
      <c r="AE37" s="119">
        <f t="shared" si="21"/>
        <v>-3.3857118885543412E-3</v>
      </c>
      <c r="AF37" s="119">
        <f>G37-AE37</f>
        <v>3.9733118881167123E-3</v>
      </c>
      <c r="AG37" s="120">
        <f>G37-AH37</f>
        <v>-2.4377955858984881E-3</v>
      </c>
      <c r="AH37" s="119">
        <f t="shared" si="23"/>
        <v>3.0253955854608596E-3</v>
      </c>
      <c r="AI37" s="119">
        <f t="shared" si="24"/>
        <v>1.0434077174913114</v>
      </c>
      <c r="AJ37" s="119">
        <f t="shared" si="25"/>
        <v>0.89970188527357475</v>
      </c>
      <c r="AK37" s="119">
        <f t="shared" si="26"/>
        <v>2.0762415245860782E-2</v>
      </c>
      <c r="AL37" s="119">
        <f t="shared" si="27"/>
        <v>0.44614684315113473</v>
      </c>
      <c r="AM37" s="119">
        <f t="shared" si="28"/>
        <v>0.2268487611426771</v>
      </c>
      <c r="AN37" s="119">
        <f t="shared" si="47"/>
        <v>0.42581465448370925</v>
      </c>
      <c r="AO37" s="119">
        <f t="shared" si="47"/>
        <v>0.42581465434851445</v>
      </c>
      <c r="AP37" s="119">
        <f t="shared" si="47"/>
        <v>0.42581465126334522</v>
      </c>
      <c r="AQ37" s="119">
        <f t="shared" si="47"/>
        <v>0.42581458085922608</v>
      </c>
      <c r="AR37" s="119">
        <f t="shared" si="47"/>
        <v>0.42581297422511616</v>
      </c>
      <c r="AS37" s="119">
        <f t="shared" si="47"/>
        <v>0.42577631087656287</v>
      </c>
      <c r="AT37" s="119">
        <f t="shared" si="47"/>
        <v>0.42493981974314265</v>
      </c>
      <c r="AU37" s="119">
        <f t="shared" si="30"/>
        <v>0.40593904375920059</v>
      </c>
      <c r="AW37" s="119">
        <f t="shared" si="31"/>
        <v>-1.2215846503379991E-3</v>
      </c>
      <c r="AX37" s="119">
        <v>5000</v>
      </c>
      <c r="AY37" s="119">
        <f t="shared" si="32"/>
        <v>-1.5486552712842276E-3</v>
      </c>
      <c r="AZ37" s="119">
        <f t="shared" si="33"/>
        <v>-1.2215846503379991E-3</v>
      </c>
      <c r="BA37" s="119">
        <f t="shared" si="34"/>
        <v>-3.2707062094622852E-4</v>
      </c>
      <c r="BB37" s="119">
        <f t="shared" si="35"/>
        <v>0.95901116506382189</v>
      </c>
      <c r="BC37" s="119">
        <f t="shared" si="36"/>
        <v>-0.12134312587232521</v>
      </c>
      <c r="BD37" s="119">
        <f t="shared" si="37"/>
        <v>2.5902963172078137</v>
      </c>
      <c r="BE37" s="119">
        <f t="shared" si="38"/>
        <v>3.5354614261497828</v>
      </c>
      <c r="BF37" s="119">
        <f t="shared" si="39"/>
        <v>2.5645515393002172</v>
      </c>
      <c r="BG37" s="119">
        <f t="shared" si="40"/>
        <v>2.5645515391837472</v>
      </c>
      <c r="BH37" s="119">
        <f t="shared" si="41"/>
        <v>2.5645515420719147</v>
      </c>
      <c r="BI37" s="119">
        <f t="shared" si="42"/>
        <v>2.5645514704522605</v>
      </c>
      <c r="BJ37" s="119">
        <f t="shared" si="43"/>
        <v>2.5645532464477894</v>
      </c>
      <c r="BK37" s="119">
        <f t="shared" si="44"/>
        <v>2.5645092054153205</v>
      </c>
      <c r="BL37" s="119">
        <f t="shared" si="45"/>
        <v>2.5656009602386445</v>
      </c>
      <c r="BM37" s="119">
        <f t="shared" si="46"/>
        <v>2.5383011239935813</v>
      </c>
    </row>
    <row r="38" spans="1:65" ht="12.95" customHeight="1" x14ac:dyDescent="0.2">
      <c r="A38" s="67" t="s">
        <v>112</v>
      </c>
      <c r="B38" s="74" t="s">
        <v>110</v>
      </c>
      <c r="C38" s="67">
        <v>54783.843699999998</v>
      </c>
      <c r="D38" s="67">
        <v>5.0000000000000001E-4</v>
      </c>
      <c r="E38" s="119">
        <f t="shared" si="12"/>
        <v>2693.5032003051442</v>
      </c>
      <c r="F38" s="119">
        <f t="shared" si="13"/>
        <v>2693.5</v>
      </c>
      <c r="G38" s="119">
        <f>+C38-(C$7+F38*C$8)</f>
        <v>8.5239999316399917E-4</v>
      </c>
      <c r="K38" s="119">
        <f>+G38</f>
        <v>8.5239999316399917E-4</v>
      </c>
      <c r="Q38" s="172">
        <f t="shared" si="14"/>
        <v>39765.343699999998</v>
      </c>
      <c r="S38" s="120">
        <v>1</v>
      </c>
      <c r="Z38" s="119">
        <f t="shared" si="16"/>
        <v>2693.5</v>
      </c>
      <c r="AA38" s="119">
        <f t="shared" si="17"/>
        <v>5.0209427395133495E-4</v>
      </c>
      <c r="AB38" s="140">
        <f>S38*(G38-AA38)^2</f>
        <v>1.2271409691310194E-7</v>
      </c>
      <c r="AC38" s="140">
        <f>+G38-N38-AH38</f>
        <v>-2.4229679481634738E-3</v>
      </c>
      <c r="AD38" s="119">
        <f>+G38-AH38</f>
        <v>-2.4229679481634738E-3</v>
      </c>
      <c r="AE38" s="119">
        <f t="shared" si="21"/>
        <v>-2.773273667376138E-3</v>
      </c>
      <c r="AF38" s="119">
        <f>G38-AE38</f>
        <v>3.6256736605401372E-3</v>
      </c>
      <c r="AG38" s="120">
        <f>G38-AH38</f>
        <v>-2.4229679481634738E-3</v>
      </c>
      <c r="AH38" s="119">
        <f t="shared" si="23"/>
        <v>3.2753679413274729E-3</v>
      </c>
      <c r="AI38" s="119">
        <f t="shared" si="24"/>
        <v>1.0170244094960286</v>
      </c>
      <c r="AJ38" s="119">
        <f t="shared" si="25"/>
        <v>0.951936228443507</v>
      </c>
      <c r="AK38" s="119">
        <f t="shared" si="26"/>
        <v>4.5005303087065025E-2</v>
      </c>
      <c r="AL38" s="119">
        <f t="shared" si="27"/>
        <v>1.2091569662598145</v>
      </c>
      <c r="AM38" s="119">
        <f t="shared" si="28"/>
        <v>0.69087938619110523</v>
      </c>
      <c r="AN38" s="119">
        <f t="shared" si="47"/>
        <v>1.1645132983744604</v>
      </c>
      <c r="AO38" s="119">
        <f t="shared" si="47"/>
        <v>1.1645132983723032</v>
      </c>
      <c r="AP38" s="119">
        <f t="shared" si="47"/>
        <v>1.1645132982588657</v>
      </c>
      <c r="AQ38" s="119">
        <f t="shared" si="47"/>
        <v>1.1645132922934911</v>
      </c>
      <c r="AR38" s="119">
        <f t="shared" si="47"/>
        <v>1.1645129785903812</v>
      </c>
      <c r="AS38" s="119">
        <f t="shared" si="47"/>
        <v>1.1644964821048915</v>
      </c>
      <c r="AT38" s="119">
        <f t="shared" si="47"/>
        <v>1.1636298822757363</v>
      </c>
      <c r="AU38" s="119">
        <f t="shared" si="30"/>
        <v>1.1203126165521515</v>
      </c>
      <c r="AW38" s="119">
        <f t="shared" si="31"/>
        <v>-1.0659788106565453E-3</v>
      </c>
      <c r="AX38" s="119">
        <v>5200</v>
      </c>
      <c r="AY38" s="119">
        <f t="shared" si="32"/>
        <v>-1.7887847728787517E-3</v>
      </c>
      <c r="AZ38" s="119">
        <f t="shared" si="33"/>
        <v>-1.0659788106565453E-3</v>
      </c>
      <c r="BA38" s="119">
        <f t="shared" si="34"/>
        <v>-7.228059622222064E-4</v>
      </c>
      <c r="BB38" s="119">
        <f t="shared" si="35"/>
        <v>0.9564273540614765</v>
      </c>
      <c r="BC38" s="119">
        <f t="shared" si="36"/>
        <v>-0.23265155365071938</v>
      </c>
      <c r="BD38" s="119">
        <f t="shared" si="37"/>
        <v>2.703456584110473</v>
      </c>
      <c r="BE38" s="119">
        <f t="shared" si="38"/>
        <v>4.491534564229271</v>
      </c>
      <c r="BF38" s="119">
        <f t="shared" si="39"/>
        <v>2.6825763048413811</v>
      </c>
      <c r="BG38" s="119">
        <f t="shared" si="40"/>
        <v>2.6825763046988276</v>
      </c>
      <c r="BH38" s="119">
        <f t="shared" si="41"/>
        <v>2.6825763080034948</v>
      </c>
      <c r="BI38" s="119">
        <f t="shared" si="42"/>
        <v>2.6825762313947248</v>
      </c>
      <c r="BJ38" s="119">
        <f t="shared" si="43"/>
        <v>2.6825780073380345</v>
      </c>
      <c r="BK38" s="119">
        <f t="shared" si="44"/>
        <v>2.6825368370471119</v>
      </c>
      <c r="BL38" s="119">
        <f t="shared" si="45"/>
        <v>2.6834910402174534</v>
      </c>
      <c r="BM38" s="119">
        <f t="shared" si="46"/>
        <v>2.6612569885018345</v>
      </c>
    </row>
    <row r="39" spans="1:65" ht="12.95" customHeight="1" x14ac:dyDescent="0.2">
      <c r="A39" s="67" t="s">
        <v>112</v>
      </c>
      <c r="B39" s="74" t="s">
        <v>109</v>
      </c>
      <c r="C39" s="67">
        <v>54783.9709</v>
      </c>
      <c r="D39" s="67">
        <v>5.9999999999999995E-4</v>
      </c>
      <c r="E39" s="119">
        <f t="shared" si="12"/>
        <v>2693.9807681333018</v>
      </c>
      <c r="F39" s="119">
        <f t="shared" si="13"/>
        <v>2694</v>
      </c>
      <c r="Q39" s="172">
        <f t="shared" si="14"/>
        <v>39765.4709</v>
      </c>
      <c r="S39" s="120"/>
      <c r="U39" s="119">
        <f>+C39-(C$7+F39*C$8)</f>
        <v>-5.1224000053480268E-3</v>
      </c>
      <c r="Z39" s="119">
        <f t="shared" si="16"/>
        <v>2694</v>
      </c>
      <c r="AA39" s="119">
        <f t="shared" si="17"/>
        <v>5.0210108025601323E-4</v>
      </c>
      <c r="AB39" s="140">
        <f>S39*(U39-AA39)^2</f>
        <v>0</v>
      </c>
      <c r="AC39" s="140">
        <f>+U39-N39-AH39</f>
        <v>-8.3974868105183027E-3</v>
      </c>
      <c r="AD39" s="119">
        <f>+U39-AH39</f>
        <v>-8.3974868105183027E-3</v>
      </c>
      <c r="AE39" s="119">
        <f t="shared" si="21"/>
        <v>-2.7729857249142622E-3</v>
      </c>
      <c r="AG39" s="120">
        <f>U39-AH39</f>
        <v>-8.3974868105183027E-3</v>
      </c>
      <c r="AH39" s="119">
        <f t="shared" si="23"/>
        <v>3.2750868051702755E-3</v>
      </c>
      <c r="AI39" s="119">
        <f t="shared" si="24"/>
        <v>1.0170100497815695</v>
      </c>
      <c r="AJ39" s="119">
        <f t="shared" si="25"/>
        <v>0.95183845680227208</v>
      </c>
      <c r="AK39" s="119">
        <f t="shared" si="26"/>
        <v>4.5010732398791123E-2</v>
      </c>
      <c r="AL39" s="119">
        <f t="shared" si="27"/>
        <v>1.2094760141774414</v>
      </c>
      <c r="AM39" s="119">
        <f t="shared" si="28"/>
        <v>0.69111507919899606</v>
      </c>
      <c r="AN39" s="119">
        <f t="shared" si="47"/>
        <v>1.1648266444488375</v>
      </c>
      <c r="AO39" s="119">
        <f t="shared" si="47"/>
        <v>1.1648266444466893</v>
      </c>
      <c r="AP39" s="119">
        <f t="shared" si="47"/>
        <v>1.1648266443336419</v>
      </c>
      <c r="AQ39" s="119">
        <f t="shared" si="47"/>
        <v>1.1648266383844514</v>
      </c>
      <c r="AR39" s="119">
        <f t="shared" si="47"/>
        <v>1.1648263253043838</v>
      </c>
      <c r="AS39" s="119">
        <f t="shared" si="47"/>
        <v>1.1648098495814807</v>
      </c>
      <c r="AT39" s="119">
        <f t="shared" si="47"/>
        <v>1.1639437098491852</v>
      </c>
      <c r="AU39" s="119">
        <f t="shared" si="30"/>
        <v>1.1206200062134222</v>
      </c>
      <c r="AW39" s="119">
        <f t="shared" si="31"/>
        <v>-9.0701265056522518E-4</v>
      </c>
      <c r="AX39" s="119">
        <v>5400</v>
      </c>
      <c r="AY39" s="119">
        <f t="shared" si="32"/>
        <v>-2.0145861702538896E-3</v>
      </c>
      <c r="AZ39" s="119">
        <f t="shared" si="33"/>
        <v>-9.0701265056522518E-4</v>
      </c>
      <c r="BA39" s="119">
        <f t="shared" si="34"/>
        <v>-1.1075735196886642E-3</v>
      </c>
      <c r="BB39" s="119">
        <f t="shared" si="35"/>
        <v>0.95440926315391128</v>
      </c>
      <c r="BC39" s="119">
        <f t="shared" si="36"/>
        <v>-0.34047301409957625</v>
      </c>
      <c r="BD39" s="119">
        <f t="shared" si="37"/>
        <v>2.8160733438069561</v>
      </c>
      <c r="BE39" s="119">
        <f t="shared" si="38"/>
        <v>6.0896794817829409</v>
      </c>
      <c r="BF39" s="119">
        <f t="shared" si="39"/>
        <v>2.8003173073874685</v>
      </c>
      <c r="BG39" s="119">
        <f t="shared" si="40"/>
        <v>2.800317307241575</v>
      </c>
      <c r="BH39" s="119">
        <f t="shared" si="41"/>
        <v>2.8003173104591554</v>
      </c>
      <c r="BI39" s="119">
        <f t="shared" si="42"/>
        <v>2.8003172394976739</v>
      </c>
      <c r="BJ39" s="119">
        <f t="shared" si="43"/>
        <v>2.8003188045030258</v>
      </c>
      <c r="BK39" s="119">
        <f t="shared" si="44"/>
        <v>2.8002842892134066</v>
      </c>
      <c r="BL39" s="119">
        <f t="shared" si="45"/>
        <v>2.8010454058550698</v>
      </c>
      <c r="BM39" s="119">
        <f t="shared" si="46"/>
        <v>2.7842128530100876</v>
      </c>
    </row>
    <row r="40" spans="1:65" ht="12.95" customHeight="1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19">
        <f t="shared" si="12"/>
        <v>4029.9861535365435</v>
      </c>
      <c r="F40" s="119">
        <f t="shared" si="13"/>
        <v>4030</v>
      </c>
      <c r="Q40" s="172">
        <f t="shared" si="14"/>
        <v>40121.315399999999</v>
      </c>
      <c r="S40" s="120"/>
      <c r="U40" s="119">
        <f>+C40-(C$7+F40*C$8)</f>
        <v>-3.6880000043311156E-3</v>
      </c>
      <c r="Z40" s="119">
        <f t="shared" si="16"/>
        <v>4030</v>
      </c>
      <c r="AA40" s="119">
        <f t="shared" si="17"/>
        <v>-3.5414603082531328E-4</v>
      </c>
      <c r="AB40" s="140">
        <f>S40*(U40-AA40)^2</f>
        <v>0</v>
      </c>
      <c r="AC40" s="140">
        <f>+U40-N40-AH40</f>
        <v>-5.2624566008843826E-3</v>
      </c>
      <c r="AD40" s="119">
        <f>+U40-AH40</f>
        <v>-5.2624566008843826E-3</v>
      </c>
      <c r="AE40" s="119">
        <f t="shared" si="21"/>
        <v>-1.9286026273785803E-3</v>
      </c>
      <c r="AG40" s="120">
        <f>U40-AH40</f>
        <v>-5.2624566008843826E-3</v>
      </c>
      <c r="AH40" s="119">
        <f t="shared" si="23"/>
        <v>1.574456596553267E-3</v>
      </c>
      <c r="AI40" s="119">
        <f t="shared" si="24"/>
        <v>0.97868904306975202</v>
      </c>
      <c r="AJ40" s="119">
        <f t="shared" si="25"/>
        <v>0.42506575110371614</v>
      </c>
      <c r="AK40" s="119">
        <f t="shared" si="26"/>
        <v>4.3141058625909605E-2</v>
      </c>
      <c r="AL40" s="119">
        <f t="shared" si="27"/>
        <v>2.0296188971896592</v>
      </c>
      <c r="AM40" s="119">
        <f t="shared" si="28"/>
        <v>1.6093393349581684</v>
      </c>
      <c r="AN40" s="119">
        <f t="shared" si="47"/>
        <v>1.9859945769558158</v>
      </c>
      <c r="AO40" s="119">
        <f t="shared" si="47"/>
        <v>1.9859945769535345</v>
      </c>
      <c r="AP40" s="119">
        <f t="shared" si="47"/>
        <v>1.9859945770710616</v>
      </c>
      <c r="AQ40" s="119">
        <f t="shared" si="47"/>
        <v>1.9859945710158675</v>
      </c>
      <c r="AR40" s="119">
        <f t="shared" si="47"/>
        <v>1.9859948829899392</v>
      </c>
      <c r="AS40" s="119">
        <f t="shared" si="47"/>
        <v>1.9859788092586079</v>
      </c>
      <c r="AT40" s="119">
        <f t="shared" si="47"/>
        <v>1.9868062091878391</v>
      </c>
      <c r="AU40" s="119">
        <f t="shared" si="30"/>
        <v>1.9419651811285534</v>
      </c>
      <c r="AW40" s="119">
        <f t="shared" si="31"/>
        <v>-7.4468617006403798E-4</v>
      </c>
      <c r="AX40" s="119">
        <v>5600</v>
      </c>
      <c r="AY40" s="119">
        <f t="shared" si="32"/>
        <v>-2.2210393780790583E-3</v>
      </c>
      <c r="AZ40" s="119">
        <f t="shared" si="33"/>
        <v>-7.4468617006403798E-4</v>
      </c>
      <c r="BA40" s="119">
        <f t="shared" si="34"/>
        <v>-1.4763532080150203E-3</v>
      </c>
      <c r="BB40" s="119">
        <f t="shared" si="35"/>
        <v>0.95297291063882683</v>
      </c>
      <c r="BC40" s="119">
        <f t="shared" si="36"/>
        <v>-0.44361614597820659</v>
      </c>
      <c r="BD40" s="119">
        <f t="shared" si="37"/>
        <v>2.9282829851906484</v>
      </c>
      <c r="BE40" s="119">
        <f t="shared" si="38"/>
        <v>9.3404614770892227</v>
      </c>
      <c r="BF40" s="119">
        <f t="shared" si="39"/>
        <v>2.9178453065620982</v>
      </c>
      <c r="BG40" s="119">
        <f t="shared" si="40"/>
        <v>2.9178453064430063</v>
      </c>
      <c r="BH40" s="119">
        <f t="shared" si="41"/>
        <v>2.9178453089812884</v>
      </c>
      <c r="BI40" s="119">
        <f t="shared" si="42"/>
        <v>2.9178452548811458</v>
      </c>
      <c r="BJ40" s="119">
        <f t="shared" si="43"/>
        <v>2.9178464079545057</v>
      </c>
      <c r="BK40" s="119">
        <f t="shared" si="44"/>
        <v>2.9178218316474203</v>
      </c>
      <c r="BL40" s="119">
        <f t="shared" si="45"/>
        <v>2.9183456149646165</v>
      </c>
      <c r="BM40" s="119">
        <f t="shared" si="46"/>
        <v>2.9071687175183407</v>
      </c>
    </row>
    <row r="41" spans="1:65" ht="12.95" customHeight="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19">
        <f t="shared" si="12"/>
        <v>4030.497511541214</v>
      </c>
      <c r="F41" s="119">
        <f t="shared" si="13"/>
        <v>4030.5</v>
      </c>
      <c r="G41" s="119">
        <f t="shared" ref="G41:G72" si="48">+C41-(C$7+F41*C$8)</f>
        <v>-6.6280000464757904E-4</v>
      </c>
      <c r="K41" s="119">
        <f t="shared" ref="K41:K49" si="49">+G41</f>
        <v>-6.6280000464757904E-4</v>
      </c>
      <c r="Q41" s="172">
        <f t="shared" si="14"/>
        <v>40121.4516</v>
      </c>
      <c r="S41" s="120"/>
      <c r="Z41" s="119">
        <f t="shared" si="16"/>
        <v>4030.5</v>
      </c>
      <c r="AA41" s="119">
        <f t="shared" si="17"/>
        <v>-3.5470929552083212E-4</v>
      </c>
      <c r="AB41" s="140">
        <f t="shared" ref="AB41:AB72" si="50">S41*(G41-AA41)^2</f>
        <v>0</v>
      </c>
      <c r="AC41" s="140">
        <f t="shared" ref="AC41:AC72" si="51">+G41-N41-AH41</f>
        <v>-2.2363492556906044E-3</v>
      </c>
      <c r="AD41" s="119">
        <f t="shared" ref="AD41:AD72" si="52">+G41-AH41</f>
        <v>-2.2363492556906044E-3</v>
      </c>
      <c r="AE41" s="119">
        <f t="shared" si="21"/>
        <v>-1.9282585465638575E-3</v>
      </c>
      <c r="AF41" s="119">
        <f t="shared" ref="AF41:AF72" si="53">G41-AE41</f>
        <v>1.2654585419162785E-3</v>
      </c>
      <c r="AG41" s="120">
        <f t="shared" ref="AG41:AG72" si="54">G41-AH41</f>
        <v>-2.2363492556906044E-3</v>
      </c>
      <c r="AH41" s="119">
        <f t="shared" si="23"/>
        <v>1.5735492510430254E-3</v>
      </c>
      <c r="AI41" s="119">
        <f t="shared" si="24"/>
        <v>0.97867629800083211</v>
      </c>
      <c r="AJ41" s="119">
        <f t="shared" si="25"/>
        <v>0.42479830285908354</v>
      </c>
      <c r="AK41" s="119">
        <f t="shared" si="26"/>
        <v>4.3134760433990324E-2</v>
      </c>
      <c r="AL41" s="119">
        <f t="shared" si="27"/>
        <v>2.0299143465743441</v>
      </c>
      <c r="AM41" s="119">
        <f t="shared" si="28"/>
        <v>1.609869788742647</v>
      </c>
      <c r="AN41" s="119">
        <f t="shared" ref="AN41:AT50" si="55">$AU41+$AB$7*SIN(AO41)</f>
        <v>1.9862961120368796</v>
      </c>
      <c r="AO41" s="119">
        <f t="shared" si="55"/>
        <v>1.9862961120345892</v>
      </c>
      <c r="AP41" s="119">
        <f t="shared" si="55"/>
        <v>1.9862961121525105</v>
      </c>
      <c r="AQ41" s="119">
        <f t="shared" si="55"/>
        <v>1.986296106081159</v>
      </c>
      <c r="AR41" s="119">
        <f t="shared" si="55"/>
        <v>1.9862964186738834</v>
      </c>
      <c r="AS41" s="119">
        <f t="shared" si="55"/>
        <v>1.9862803240761442</v>
      </c>
      <c r="AT41" s="119">
        <f t="shared" si="55"/>
        <v>1.987108232010266</v>
      </c>
      <c r="AU41" s="119">
        <f t="shared" si="30"/>
        <v>1.9422725707898241</v>
      </c>
      <c r="AW41" s="119">
        <f t="shared" si="31"/>
        <v>-5.7899936915298397E-4</v>
      </c>
      <c r="AX41" s="119">
        <v>5800</v>
      </c>
      <c r="AY41" s="119">
        <f t="shared" si="32"/>
        <v>-2.4033604814982248E-3</v>
      </c>
      <c r="AZ41" s="119">
        <f t="shared" si="33"/>
        <v>-5.7899936915298397E-4</v>
      </c>
      <c r="BA41" s="119">
        <f t="shared" si="34"/>
        <v>-1.8243611123452408E-3</v>
      </c>
      <c r="BB41" s="119">
        <f t="shared" si="35"/>
        <v>0.9521293599903401</v>
      </c>
      <c r="BC41" s="119">
        <f t="shared" si="36"/>
        <v>-0.54095393988734863</v>
      </c>
      <c r="BD41" s="119">
        <f t="shared" si="37"/>
        <v>3.0402243398493876</v>
      </c>
      <c r="BE41" s="119">
        <f t="shared" si="38"/>
        <v>19.713133658094748</v>
      </c>
      <c r="BF41" s="119">
        <f t="shared" si="39"/>
        <v>3.035232727608888</v>
      </c>
      <c r="BG41" s="119">
        <f t="shared" si="40"/>
        <v>3.0352327275446922</v>
      </c>
      <c r="BH41" s="119">
        <f t="shared" si="41"/>
        <v>3.0352327288864127</v>
      </c>
      <c r="BI41" s="119">
        <f t="shared" si="42"/>
        <v>3.0352327008437832</v>
      </c>
      <c r="BJ41" s="119">
        <f t="shared" si="43"/>
        <v>3.0352332869488285</v>
      </c>
      <c r="BK41" s="119">
        <f t="shared" si="44"/>
        <v>3.0352210370512509</v>
      </c>
      <c r="BL41" s="119">
        <f t="shared" si="45"/>
        <v>3.0354770628960055</v>
      </c>
      <c r="BM41" s="119">
        <f t="shared" si="46"/>
        <v>3.0301245820265938</v>
      </c>
    </row>
    <row r="42" spans="1:65" ht="12.95" customHeight="1" x14ac:dyDescent="0.2">
      <c r="A42" s="173" t="s">
        <v>114</v>
      </c>
      <c r="B42" s="156"/>
      <c r="C42" s="67">
        <v>55522.827499999999</v>
      </c>
      <c r="D42" s="67">
        <v>2.0000000000000001E-4</v>
      </c>
      <c r="E42" s="119">
        <f t="shared" si="12"/>
        <v>5467.991316675515</v>
      </c>
      <c r="F42" s="119">
        <f t="shared" si="13"/>
        <v>5468</v>
      </c>
      <c r="G42" s="119">
        <f t="shared" si="48"/>
        <v>-2.3128000029828399E-3</v>
      </c>
      <c r="K42" s="119">
        <f t="shared" si="49"/>
        <v>-2.3128000029828399E-3</v>
      </c>
      <c r="O42" s="119">
        <f t="shared" ref="O42:O73" ca="1" si="56">+C$11+C$12*$F42</f>
        <v>-1.3974994326112003E-4</v>
      </c>
      <c r="Q42" s="172">
        <f t="shared" si="14"/>
        <v>40504.327499999999</v>
      </c>
      <c r="S42" s="120">
        <v>1</v>
      </c>
      <c r="Z42" s="119">
        <f t="shared" si="16"/>
        <v>5468</v>
      </c>
      <c r="AA42" s="119">
        <f t="shared" si="17"/>
        <v>-2.0871961158347874E-3</v>
      </c>
      <c r="AB42" s="140">
        <f t="shared" si="50"/>
        <v>5.0897113896311209E-8</v>
      </c>
      <c r="AC42" s="140">
        <f t="shared" si="51"/>
        <v>-1.0778025622928615E-3</v>
      </c>
      <c r="AD42" s="119">
        <f t="shared" si="52"/>
        <v>-1.0778025622928615E-3</v>
      </c>
      <c r="AE42" s="119">
        <f t="shared" si="21"/>
        <v>-8.5219867514480874E-4</v>
      </c>
      <c r="AF42" s="119">
        <f t="shared" si="53"/>
        <v>-1.4606013278380312E-3</v>
      </c>
      <c r="AG42" s="120">
        <f t="shared" si="54"/>
        <v>-1.0778025622928615E-3</v>
      </c>
      <c r="AH42" s="119">
        <f t="shared" si="23"/>
        <v>-1.2349974406899785E-3</v>
      </c>
      <c r="AI42" s="119">
        <f t="shared" si="24"/>
        <v>0.95385497770244243</v>
      </c>
      <c r="AJ42" s="119">
        <f t="shared" si="25"/>
        <v>-0.37612437951943828</v>
      </c>
      <c r="AK42" s="119">
        <f t="shared" si="26"/>
        <v>1.3636155682778234E-2</v>
      </c>
      <c r="AL42" s="119">
        <f t="shared" si="27"/>
        <v>2.8542633845851761</v>
      </c>
      <c r="AM42" s="119">
        <f t="shared" si="28"/>
        <v>6.9127010690242621</v>
      </c>
      <c r="AN42" s="119">
        <f t="shared" si="55"/>
        <v>2.8402971251459945</v>
      </c>
      <c r="AO42" s="119">
        <f t="shared" si="55"/>
        <v>2.8402971250057139</v>
      </c>
      <c r="AP42" s="119">
        <f t="shared" si="55"/>
        <v>2.840297128058606</v>
      </c>
      <c r="AQ42" s="119">
        <f t="shared" si="55"/>
        <v>2.8402970616192866</v>
      </c>
      <c r="AR42" s="119">
        <f t="shared" si="55"/>
        <v>2.8402985075210707</v>
      </c>
      <c r="AS42" s="119">
        <f t="shared" si="55"/>
        <v>2.8402670405863359</v>
      </c>
      <c r="AT42" s="119">
        <f t="shared" si="55"/>
        <v>2.8409517811153306</v>
      </c>
      <c r="AU42" s="119">
        <f t="shared" si="30"/>
        <v>2.8260178469428938</v>
      </c>
      <c r="AW42" s="119">
        <f t="shared" si="31"/>
        <v>-4.09952247832064E-4</v>
      </c>
      <c r="AX42" s="119">
        <v>6000</v>
      </c>
      <c r="AY42" s="119">
        <f t="shared" si="32"/>
        <v>-2.5570342912314224E-3</v>
      </c>
      <c r="AZ42" s="119">
        <f t="shared" si="33"/>
        <v>-4.09952247832064E-4</v>
      </c>
      <c r="BA42" s="119">
        <f t="shared" si="34"/>
        <v>-2.1470820433993586E-3</v>
      </c>
      <c r="BB42" s="119">
        <f t="shared" si="35"/>
        <v>0.9518849791450209</v>
      </c>
      <c r="BC42" s="119">
        <f t="shared" si="36"/>
        <v>-0.63142100798531842</v>
      </c>
      <c r="BD42" s="119">
        <f t="shared" si="37"/>
        <v>-3.1311475202911203</v>
      </c>
      <c r="BE42" s="119">
        <f t="shared" si="38"/>
        <v>-191.47499216240783</v>
      </c>
      <c r="BF42" s="119">
        <f t="shared" si="39"/>
        <v>3.1525530677679274</v>
      </c>
      <c r="BG42" s="119">
        <f t="shared" si="40"/>
        <v>3.1525530677747851</v>
      </c>
      <c r="BH42" s="119">
        <f t="shared" si="41"/>
        <v>3.1525530676322502</v>
      </c>
      <c r="BI42" s="119">
        <f t="shared" si="42"/>
        <v>3.1525530705946481</v>
      </c>
      <c r="BJ42" s="119">
        <f t="shared" si="43"/>
        <v>3.1525530090252216</v>
      </c>
      <c r="BK42" s="119">
        <f t="shared" si="44"/>
        <v>3.1525542886623321</v>
      </c>
      <c r="BL42" s="119">
        <f t="shared" si="45"/>
        <v>3.1525276931423498</v>
      </c>
      <c r="BM42" s="119">
        <f t="shared" si="46"/>
        <v>3.1530804465348474</v>
      </c>
    </row>
    <row r="43" spans="1:65" ht="12.95" customHeight="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19">
        <f t="shared" si="12"/>
        <v>5624.9924910718637</v>
      </c>
      <c r="F43" s="119">
        <f t="shared" si="13"/>
        <v>5625</v>
      </c>
      <c r="G43" s="119">
        <f t="shared" si="48"/>
        <v>-2.0000000076834112E-3</v>
      </c>
      <c r="K43" s="119">
        <f t="shared" si="49"/>
        <v>-2.0000000076834112E-3</v>
      </c>
      <c r="O43" s="119">
        <f t="shared" ca="1" si="56"/>
        <v>3.1175961744955849E-6</v>
      </c>
      <c r="Q43" s="172">
        <f t="shared" si="14"/>
        <v>40546.144699999997</v>
      </c>
      <c r="S43" s="120">
        <v>1</v>
      </c>
      <c r="Z43" s="119">
        <f t="shared" si="16"/>
        <v>5625</v>
      </c>
      <c r="AA43" s="119">
        <f t="shared" si="17"/>
        <v>-2.2452445494074071E-3</v>
      </c>
      <c r="AB43" s="140">
        <f t="shared" si="50"/>
        <v>6.0144885245412755E-8</v>
      </c>
      <c r="AC43" s="140">
        <f t="shared" si="51"/>
        <v>-4.7891454574857501E-4</v>
      </c>
      <c r="AD43" s="119">
        <f t="shared" si="52"/>
        <v>-4.7891454574857501E-4</v>
      </c>
      <c r="AE43" s="119">
        <f t="shared" si="21"/>
        <v>-7.241590874725709E-4</v>
      </c>
      <c r="AF43" s="119">
        <f t="shared" si="53"/>
        <v>-1.2758409202108403E-3</v>
      </c>
      <c r="AG43" s="120">
        <f t="shared" si="54"/>
        <v>-4.7891454574857501E-4</v>
      </c>
      <c r="AH43" s="119">
        <f t="shared" si="23"/>
        <v>-1.5210854619348362E-3</v>
      </c>
      <c r="AI43" s="119">
        <f t="shared" si="24"/>
        <v>0.95283487306729886</v>
      </c>
      <c r="AJ43" s="119">
        <f t="shared" si="25"/>
        <v>-0.45612328021255583</v>
      </c>
      <c r="AK43" s="119">
        <f t="shared" si="26"/>
        <v>9.5267321820887464E-3</v>
      </c>
      <c r="AL43" s="119">
        <f t="shared" si="27"/>
        <v>2.9422874589797869</v>
      </c>
      <c r="AM43" s="119">
        <f t="shared" si="28"/>
        <v>10.001621834190681</v>
      </c>
      <c r="AN43" s="119">
        <f t="shared" si="55"/>
        <v>2.93252492273729</v>
      </c>
      <c r="AO43" s="119">
        <f t="shared" si="55"/>
        <v>2.9325249226236818</v>
      </c>
      <c r="AP43" s="119">
        <f t="shared" si="55"/>
        <v>2.9325249250372911</v>
      </c>
      <c r="AQ43" s="119">
        <f t="shared" si="55"/>
        <v>2.932524873760137</v>
      </c>
      <c r="AR43" s="119">
        <f t="shared" si="55"/>
        <v>2.9325259631436986</v>
      </c>
      <c r="AS43" s="119">
        <f t="shared" si="55"/>
        <v>2.9325028191268943</v>
      </c>
      <c r="AT43" s="119">
        <f t="shared" si="55"/>
        <v>2.9329944906826242</v>
      </c>
      <c r="AU43" s="119">
        <f t="shared" si="30"/>
        <v>2.9225382005818723</v>
      </c>
      <c r="AW43" s="119">
        <f t="shared" si="31"/>
        <v>-2.3754480610127678E-4</v>
      </c>
      <c r="AX43" s="119">
        <v>6200</v>
      </c>
      <c r="AY43" s="119">
        <f t="shared" si="32"/>
        <v>-2.6778454339840534E-3</v>
      </c>
      <c r="AZ43" s="119">
        <f t="shared" si="33"/>
        <v>-2.3754480610127678E-4</v>
      </c>
      <c r="BA43" s="119">
        <f t="shared" si="34"/>
        <v>-2.4403006278827769E-3</v>
      </c>
      <c r="BB43" s="119">
        <f t="shared" si="35"/>
        <v>0.95224159512700979</v>
      </c>
      <c r="BC43" s="119">
        <f t="shared" si="36"/>
        <v>-0.71401135212082567</v>
      </c>
      <c r="BD43" s="119">
        <f t="shared" si="37"/>
        <v>-3.0193208812331167</v>
      </c>
      <c r="BE43" s="119">
        <f t="shared" si="38"/>
        <v>-16.336621358747596</v>
      </c>
      <c r="BF43" s="119">
        <f t="shared" si="39"/>
        <v>3.2698803282267512</v>
      </c>
      <c r="BG43" s="119">
        <f t="shared" si="40"/>
        <v>3.2698803283029063</v>
      </c>
      <c r="BH43" s="119">
        <f t="shared" si="41"/>
        <v>3.2698803267071006</v>
      </c>
      <c r="BI43" s="119">
        <f t="shared" si="42"/>
        <v>3.2698803601465629</v>
      </c>
      <c r="BJ43" s="119">
        <f t="shared" si="43"/>
        <v>3.2698796594362745</v>
      </c>
      <c r="BK43" s="119">
        <f t="shared" si="44"/>
        <v>3.2698943425476941</v>
      </c>
      <c r="BL43" s="119">
        <f t="shared" si="45"/>
        <v>3.2695866694716917</v>
      </c>
      <c r="BM43" s="119">
        <f t="shared" si="46"/>
        <v>3.2760363110431006</v>
      </c>
    </row>
    <row r="44" spans="1:65" ht="12.95" customHeight="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19">
        <f t="shared" si="12"/>
        <v>5625.4907084523365</v>
      </c>
      <c r="F44" s="119">
        <f t="shared" si="13"/>
        <v>5625.5</v>
      </c>
      <c r="G44" s="119">
        <f t="shared" si="48"/>
        <v>-2.4748000068939291E-3</v>
      </c>
      <c r="K44" s="119">
        <f t="shared" si="49"/>
        <v>-2.4748000068939291E-3</v>
      </c>
      <c r="O44" s="119">
        <f t="shared" ca="1" si="56"/>
        <v>3.5725883383028526E-6</v>
      </c>
      <c r="Q44" s="172">
        <f t="shared" si="14"/>
        <v>40546.277399999999</v>
      </c>
      <c r="S44" s="120">
        <v>1</v>
      </c>
      <c r="Z44" s="119">
        <f t="shared" si="16"/>
        <v>5625.5</v>
      </c>
      <c r="AA44" s="119">
        <f t="shared" si="17"/>
        <v>-2.2457247409044317E-3</v>
      </c>
      <c r="AB44" s="140">
        <f t="shared" si="50"/>
        <v>5.2475477488158972E-8</v>
      </c>
      <c r="AC44" s="140">
        <f t="shared" si="51"/>
        <v>-9.5282327625917308E-4</v>
      </c>
      <c r="AD44" s="119">
        <f t="shared" si="52"/>
        <v>-9.5282327625917308E-4</v>
      </c>
      <c r="AE44" s="119">
        <f t="shared" si="21"/>
        <v>-7.2374801026967592E-4</v>
      </c>
      <c r="AF44" s="119">
        <f t="shared" si="53"/>
        <v>-1.7510519966242532E-3</v>
      </c>
      <c r="AG44" s="120">
        <f t="shared" si="54"/>
        <v>-9.5282327625917308E-4</v>
      </c>
      <c r="AH44" s="119">
        <f t="shared" si="23"/>
        <v>-1.521976730634756E-3</v>
      </c>
      <c r="AI44" s="119">
        <f t="shared" si="24"/>
        <v>0.9528322069690891</v>
      </c>
      <c r="AJ44" s="119">
        <f t="shared" si="25"/>
        <v>-0.45637248219728732</v>
      </c>
      <c r="AK44" s="119">
        <f t="shared" si="26"/>
        <v>9.5135232821605582E-3</v>
      </c>
      <c r="AL44" s="119">
        <f t="shared" si="27"/>
        <v>2.9425675075534334</v>
      </c>
      <c r="AM44" s="119">
        <f t="shared" si="28"/>
        <v>10.015788669771975</v>
      </c>
      <c r="AN44" s="119">
        <f t="shared" si="55"/>
        <v>2.9328184936232731</v>
      </c>
      <c r="AO44" s="119">
        <f t="shared" si="55"/>
        <v>2.932818493509779</v>
      </c>
      <c r="AP44" s="119">
        <f t="shared" si="55"/>
        <v>2.9328184959208126</v>
      </c>
      <c r="AQ44" s="119">
        <f t="shared" si="55"/>
        <v>2.9328184447015686</v>
      </c>
      <c r="AR44" s="119">
        <f t="shared" si="55"/>
        <v>2.9328195327871001</v>
      </c>
      <c r="AS44" s="119">
        <f t="shared" si="55"/>
        <v>2.9327964177859078</v>
      </c>
      <c r="AT44" s="119">
        <f t="shared" si="55"/>
        <v>2.9332874424353479</v>
      </c>
      <c r="AU44" s="119">
        <f t="shared" si="30"/>
        <v>2.9228455902431429</v>
      </c>
      <c r="AW44" s="119">
        <f t="shared" si="31"/>
        <v>-6.1777043960623392E-5</v>
      </c>
      <c r="AX44" s="119">
        <v>6400</v>
      </c>
      <c r="AY44" s="119">
        <f t="shared" si="32"/>
        <v>-2.7619089184839699E-3</v>
      </c>
      <c r="AZ44" s="119">
        <f t="shared" si="33"/>
        <v>-6.1777043960623392E-5</v>
      </c>
      <c r="BA44" s="119">
        <f t="shared" si="34"/>
        <v>-2.7001318745233462E-3</v>
      </c>
      <c r="BB44" s="119">
        <f t="shared" si="35"/>
        <v>0.95319653915211155</v>
      </c>
      <c r="BC44" s="119">
        <f t="shared" si="36"/>
        <v>-0.78777714582533387</v>
      </c>
      <c r="BD44" s="119">
        <f t="shared" si="37"/>
        <v>-2.9073400243179108</v>
      </c>
      <c r="BE44" s="119">
        <f t="shared" si="38"/>
        <v>-8.4987131846201756</v>
      </c>
      <c r="BF44" s="119">
        <f t="shared" si="39"/>
        <v>3.3872884584098091</v>
      </c>
      <c r="BG44" s="119">
        <f t="shared" si="40"/>
        <v>3.3872884585362497</v>
      </c>
      <c r="BH44" s="119">
        <f t="shared" si="41"/>
        <v>3.3872884558271505</v>
      </c>
      <c r="BI44" s="119">
        <f t="shared" si="42"/>
        <v>3.3872885138719098</v>
      </c>
      <c r="BJ44" s="119">
        <f t="shared" si="43"/>
        <v>3.3872872702137165</v>
      </c>
      <c r="BK44" s="119">
        <f t="shared" si="44"/>
        <v>3.3873139167299837</v>
      </c>
      <c r="BL44" s="119">
        <f t="shared" si="45"/>
        <v>3.3867430296336689</v>
      </c>
      <c r="BM44" s="119">
        <f t="shared" si="46"/>
        <v>3.3989921755513537</v>
      </c>
    </row>
    <row r="45" spans="1:65" ht="12.95" customHeight="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19">
        <f t="shared" si="12"/>
        <v>6819.984336375941</v>
      </c>
      <c r="F45" s="119">
        <f t="shared" si="13"/>
        <v>6820</v>
      </c>
      <c r="G45" s="119">
        <f t="shared" si="48"/>
        <v>-4.1720000008353963E-3</v>
      </c>
      <c r="K45" s="119">
        <f t="shared" si="49"/>
        <v>-4.1720000008353963E-3</v>
      </c>
      <c r="O45" s="119">
        <f t="shared" ca="1" si="56"/>
        <v>1.0905488676748783E-3</v>
      </c>
      <c r="Q45" s="172">
        <f t="shared" si="14"/>
        <v>40864.4303</v>
      </c>
      <c r="S45" s="120">
        <v>1</v>
      </c>
      <c r="Z45" s="119">
        <f t="shared" si="16"/>
        <v>6820</v>
      </c>
      <c r="AA45" s="119">
        <f t="shared" si="17"/>
        <v>-2.8036348026504866E-3</v>
      </c>
      <c r="AB45" s="140">
        <f t="shared" si="50"/>
        <v>1.8724233156036273E-6</v>
      </c>
      <c r="AC45" s="140">
        <f t="shared" si="51"/>
        <v>-1.0500920987160448E-3</v>
      </c>
      <c r="AD45" s="119">
        <f t="shared" si="52"/>
        <v>-1.0500920987160448E-3</v>
      </c>
      <c r="AE45" s="119">
        <f t="shared" si="21"/>
        <v>3.18273099468865E-4</v>
      </c>
      <c r="AF45" s="119">
        <f t="shared" si="53"/>
        <v>-4.4902731003042609E-3</v>
      </c>
      <c r="AG45" s="120">
        <f t="shared" si="54"/>
        <v>-1.0500920987160448E-3</v>
      </c>
      <c r="AH45" s="119">
        <f t="shared" si="23"/>
        <v>-3.1219079021193516E-3</v>
      </c>
      <c r="AI45" s="119">
        <f t="shared" si="24"/>
        <v>0.95711151463277688</v>
      </c>
      <c r="AJ45" s="119">
        <f t="shared" si="25"/>
        <v>-0.91007914972742154</v>
      </c>
      <c r="AK45" s="119">
        <f t="shared" si="26"/>
        <v>-2.1814803403939782E-2</v>
      </c>
      <c r="AL45" s="119">
        <f t="shared" si="27"/>
        <v>-2.6710568812021918</v>
      </c>
      <c r="AM45" s="119">
        <f t="shared" si="28"/>
        <v>-4.171760311117545</v>
      </c>
      <c r="AN45" s="119">
        <f t="shared" si="55"/>
        <v>3.6344335599341462</v>
      </c>
      <c r="AO45" s="119">
        <f t="shared" si="55"/>
        <v>3.6344335600710393</v>
      </c>
      <c r="AP45" s="119">
        <f t="shared" si="55"/>
        <v>3.6344335568417638</v>
      </c>
      <c r="AQ45" s="119">
        <f t="shared" si="55"/>
        <v>3.6344336330196025</v>
      </c>
      <c r="AR45" s="119">
        <f t="shared" si="55"/>
        <v>3.6344318360034751</v>
      </c>
      <c r="AS45" s="119">
        <f t="shared" si="55"/>
        <v>3.6344742276256778</v>
      </c>
      <c r="AT45" s="119">
        <f t="shared" si="55"/>
        <v>3.6334744658495515</v>
      </c>
      <c r="AU45" s="119">
        <f t="shared" si="30"/>
        <v>3.6571994910186851</v>
      </c>
      <c r="AW45" s="119">
        <f t="shared" si="31"/>
        <v>1.1735103858989703E-4</v>
      </c>
      <c r="AX45" s="119">
        <v>6600</v>
      </c>
      <c r="AY45" s="119">
        <f t="shared" si="32"/>
        <v>-2.8057009887010841E-3</v>
      </c>
      <c r="AZ45" s="119">
        <f t="shared" si="33"/>
        <v>1.1735103858989703E-4</v>
      </c>
      <c r="BA45" s="119">
        <f t="shared" si="34"/>
        <v>-2.9230520272909809E-3</v>
      </c>
      <c r="BB45" s="119">
        <f t="shared" si="35"/>
        <v>0.95474258085477148</v>
      </c>
      <c r="BC45" s="119">
        <f t="shared" si="36"/>
        <v>-0.85182899417132696</v>
      </c>
      <c r="BD45" s="119">
        <f t="shared" si="37"/>
        <v>-2.7950647952124577</v>
      </c>
      <c r="BE45" s="119">
        <f t="shared" si="38"/>
        <v>-5.7136711814344441</v>
      </c>
      <c r="BF45" s="119">
        <f t="shared" si="39"/>
        <v>3.5048507989911504</v>
      </c>
      <c r="BG45" s="119">
        <f t="shared" si="40"/>
        <v>3.5048507991385991</v>
      </c>
      <c r="BH45" s="119">
        <f t="shared" si="41"/>
        <v>3.5048507958603325</v>
      </c>
      <c r="BI45" s="119">
        <f t="shared" si="42"/>
        <v>3.5048508687468498</v>
      </c>
      <c r="BJ45" s="119">
        <f t="shared" si="43"/>
        <v>3.5048492482433429</v>
      </c>
      <c r="BK45" s="119">
        <f t="shared" si="44"/>
        <v>3.5048852775240609</v>
      </c>
      <c r="BL45" s="119">
        <f t="shared" si="45"/>
        <v>3.5040843409689426</v>
      </c>
      <c r="BM45" s="119">
        <f t="shared" si="46"/>
        <v>3.5219480400596068</v>
      </c>
    </row>
    <row r="46" spans="1:65" ht="12.95" customHeight="1" x14ac:dyDescent="0.2">
      <c r="A46" s="156" t="s">
        <v>117</v>
      </c>
      <c r="B46" s="74" t="s">
        <v>109</v>
      </c>
      <c r="C46" s="67">
        <v>55904.772940000003</v>
      </c>
      <c r="D46" s="67">
        <v>6.9999999999999999E-4</v>
      </c>
      <c r="E46" s="119">
        <f t="shared" si="12"/>
        <v>6901.9917431826434</v>
      </c>
      <c r="F46" s="119">
        <f t="shared" si="13"/>
        <v>6902</v>
      </c>
      <c r="G46" s="119">
        <f t="shared" si="48"/>
        <v>-2.1992000038153492E-3</v>
      </c>
      <c r="K46" s="119">
        <f t="shared" si="49"/>
        <v>-2.1992000038153492E-3</v>
      </c>
      <c r="O46" s="119">
        <f t="shared" ca="1" si="56"/>
        <v>1.1651675825393405E-3</v>
      </c>
      <c r="Q46" s="172">
        <f t="shared" si="14"/>
        <v>40886.272940000003</v>
      </c>
      <c r="S46" s="120">
        <v>1</v>
      </c>
      <c r="Z46" s="119">
        <f t="shared" si="16"/>
        <v>6902</v>
      </c>
      <c r="AA46" s="119">
        <f t="shared" si="17"/>
        <v>-2.7886887609661422E-3</v>
      </c>
      <c r="AB46" s="140">
        <f t="shared" si="50"/>
        <v>3.4749699480718662E-7</v>
      </c>
      <c r="AC46" s="140">
        <f t="shared" si="51"/>
        <v>9.8369117558469313E-4</v>
      </c>
      <c r="AD46" s="119">
        <f t="shared" si="52"/>
        <v>9.8369117558469313E-4</v>
      </c>
      <c r="AE46" s="119">
        <f t="shared" si="21"/>
        <v>3.9420241843390012E-4</v>
      </c>
      <c r="AF46" s="119">
        <f t="shared" si="53"/>
        <v>-2.5934024222492493E-3</v>
      </c>
      <c r="AG46" s="120">
        <f t="shared" si="54"/>
        <v>9.8369117558469313E-4</v>
      </c>
      <c r="AH46" s="119">
        <f t="shared" si="23"/>
        <v>-3.1828911794000423E-3</v>
      </c>
      <c r="AI46" s="119">
        <f t="shared" si="24"/>
        <v>0.95816932322300818</v>
      </c>
      <c r="AJ46" s="119">
        <f t="shared" si="25"/>
        <v>-0.92831944873013728</v>
      </c>
      <c r="AK46" s="119">
        <f t="shared" si="26"/>
        <v>-2.3780292366282853E-2</v>
      </c>
      <c r="AL46" s="119">
        <f t="shared" si="27"/>
        <v>-2.6246650994626357</v>
      </c>
      <c r="AM46" s="119">
        <f t="shared" si="28"/>
        <v>-3.7824733632245331</v>
      </c>
      <c r="AN46" s="119">
        <f t="shared" si="55"/>
        <v>3.6828216777273375</v>
      </c>
      <c r="AO46" s="119">
        <f t="shared" si="55"/>
        <v>3.6828216778534042</v>
      </c>
      <c r="AP46" s="119">
        <f t="shared" si="55"/>
        <v>3.6828216747965401</v>
      </c>
      <c r="AQ46" s="119">
        <f t="shared" si="55"/>
        <v>3.6828217489194297</v>
      </c>
      <c r="AR46" s="119">
        <f t="shared" si="55"/>
        <v>3.6828199515872617</v>
      </c>
      <c r="AS46" s="119">
        <f t="shared" si="55"/>
        <v>3.6828635338532187</v>
      </c>
      <c r="AT46" s="119">
        <f t="shared" si="55"/>
        <v>3.681807059045429</v>
      </c>
      <c r="AU46" s="119">
        <f t="shared" si="30"/>
        <v>3.7076113954670689</v>
      </c>
      <c r="AW46" s="119">
        <f t="shared" si="31"/>
        <v>2.9983944155028341E-4</v>
      </c>
      <c r="AX46" s="119">
        <v>6800</v>
      </c>
      <c r="AY46" s="119">
        <f t="shared" si="32"/>
        <v>-2.8060909249121172E-3</v>
      </c>
      <c r="AZ46" s="119">
        <f t="shared" si="33"/>
        <v>2.9983944155028341E-4</v>
      </c>
      <c r="BA46" s="119">
        <f t="shared" si="34"/>
        <v>-3.1059303664624006E-3</v>
      </c>
      <c r="BB46" s="119">
        <f t="shared" si="35"/>
        <v>0.95686775362464338</v>
      </c>
      <c r="BC46" s="119">
        <f t="shared" si="36"/>
        <v>-0.90533809285162081</v>
      </c>
      <c r="BD46" s="119">
        <f t="shared" si="37"/>
        <v>-2.6823567481394108</v>
      </c>
      <c r="BE46" s="119">
        <f t="shared" si="38"/>
        <v>-4.2782504606864533</v>
      </c>
      <c r="BF46" s="119">
        <f t="shared" si="39"/>
        <v>3.62263951005353</v>
      </c>
      <c r="BG46" s="119">
        <f t="shared" si="40"/>
        <v>3.6226395101925952</v>
      </c>
      <c r="BH46" s="119">
        <f t="shared" si="41"/>
        <v>3.6226395069324977</v>
      </c>
      <c r="BI46" s="119">
        <f t="shared" si="42"/>
        <v>3.6226395833586711</v>
      </c>
      <c r="BJ46" s="119">
        <f t="shared" si="43"/>
        <v>3.6226377917076524</v>
      </c>
      <c r="BK46" s="119">
        <f t="shared" si="44"/>
        <v>3.6226797936411894</v>
      </c>
      <c r="BL46" s="119">
        <f t="shared" si="45"/>
        <v>3.6216953782204908</v>
      </c>
      <c r="BM46" s="119">
        <f t="shared" si="46"/>
        <v>3.64490390456786</v>
      </c>
    </row>
    <row r="47" spans="1:65" ht="12.95" customHeight="1" x14ac:dyDescent="0.2">
      <c r="A47" s="156" t="s">
        <v>117</v>
      </c>
      <c r="B47" s="74" t="s">
        <v>109</v>
      </c>
      <c r="C47" s="67">
        <v>55905.83771</v>
      </c>
      <c r="D47" s="67">
        <v>6.9999999999999999E-4</v>
      </c>
      <c r="E47" s="119">
        <f t="shared" si="12"/>
        <v>6905.9893838774196</v>
      </c>
      <c r="F47" s="119">
        <f t="shared" si="13"/>
        <v>6906</v>
      </c>
      <c r="G47" s="119">
        <f t="shared" si="48"/>
        <v>-2.8276000011828728E-3</v>
      </c>
      <c r="K47" s="119">
        <f t="shared" si="49"/>
        <v>-2.8276000011828728E-3</v>
      </c>
      <c r="O47" s="119">
        <f t="shared" ca="1" si="56"/>
        <v>1.1688075198498012E-3</v>
      </c>
      <c r="Q47" s="172">
        <f t="shared" si="14"/>
        <v>40887.33771</v>
      </c>
      <c r="S47" s="120">
        <v>1</v>
      </c>
      <c r="Z47" s="119">
        <f t="shared" si="16"/>
        <v>6906</v>
      </c>
      <c r="AA47" s="119">
        <f t="shared" si="17"/>
        <v>-2.7877573598888176E-3</v>
      </c>
      <c r="AB47" s="140">
        <f t="shared" si="50"/>
        <v>1.5874360652867517E-9</v>
      </c>
      <c r="AC47" s="140">
        <f t="shared" si="51"/>
        <v>3.5807809573541391E-4</v>
      </c>
      <c r="AD47" s="119">
        <f t="shared" si="52"/>
        <v>3.5807809573541391E-4</v>
      </c>
      <c r="AE47" s="119">
        <f t="shared" si="21"/>
        <v>3.979207370294691E-4</v>
      </c>
      <c r="AF47" s="119">
        <f t="shared" si="53"/>
        <v>-3.2255207382123419E-3</v>
      </c>
      <c r="AG47" s="120">
        <f t="shared" si="54"/>
        <v>3.5807809573541391E-4</v>
      </c>
      <c r="AH47" s="119">
        <f t="shared" si="23"/>
        <v>-3.1856780969182867E-3</v>
      </c>
      <c r="AI47" s="119">
        <f t="shared" si="24"/>
        <v>0.95822330903544306</v>
      </c>
      <c r="AJ47" s="119">
        <f t="shared" si="25"/>
        <v>-0.92915940726425073</v>
      </c>
      <c r="AK47" s="119">
        <f t="shared" si="26"/>
        <v>-2.387500610887789E-2</v>
      </c>
      <c r="AL47" s="119">
        <f t="shared" si="27"/>
        <v>-2.6223994210986987</v>
      </c>
      <c r="AM47" s="119">
        <f t="shared" si="28"/>
        <v>-3.7652068536767689</v>
      </c>
      <c r="AN47" s="119">
        <f t="shared" si="55"/>
        <v>3.6851834630705973</v>
      </c>
      <c r="AO47" s="119">
        <f t="shared" si="55"/>
        <v>3.6851834631960672</v>
      </c>
      <c r="AP47" s="119">
        <f t="shared" si="55"/>
        <v>3.6851834601493456</v>
      </c>
      <c r="AQ47" s="119">
        <f t="shared" si="55"/>
        <v>3.6851835341315375</v>
      </c>
      <c r="AR47" s="119">
        <f t="shared" si="55"/>
        <v>3.6851817376555975</v>
      </c>
      <c r="AS47" s="119">
        <f t="shared" si="55"/>
        <v>3.6852253612156232</v>
      </c>
      <c r="AT47" s="119">
        <f t="shared" si="55"/>
        <v>3.6841663814723495</v>
      </c>
      <c r="AU47" s="119">
        <f t="shared" si="30"/>
        <v>3.710070512757234</v>
      </c>
      <c r="AW47" s="119">
        <f t="shared" si="31"/>
        <v>4.8568816492053704E-4</v>
      </c>
      <c r="AX47" s="119">
        <v>7000</v>
      </c>
      <c r="AY47" s="119">
        <f t="shared" si="32"/>
        <v>-2.7603742777442355E-3</v>
      </c>
      <c r="AZ47" s="119">
        <f t="shared" si="33"/>
        <v>4.8568816492053704E-4</v>
      </c>
      <c r="BA47" s="119">
        <f t="shared" si="34"/>
        <v>-3.2460624426647725E-3</v>
      </c>
      <c r="BB47" s="119">
        <f t="shared" si="35"/>
        <v>0.95955507661727824</v>
      </c>
      <c r="BC47" s="119">
        <f t="shared" si="36"/>
        <v>-0.94754066864303577</v>
      </c>
      <c r="BD47" s="119">
        <f t="shared" si="37"/>
        <v>-2.5690800576592765</v>
      </c>
      <c r="BE47" s="119">
        <f t="shared" si="38"/>
        <v>-3.3974287963621452</v>
      </c>
      <c r="BF47" s="119">
        <f t="shared" si="39"/>
        <v>3.7407249712778765</v>
      </c>
      <c r="BG47" s="119">
        <f t="shared" si="40"/>
        <v>3.7407249713879445</v>
      </c>
      <c r="BH47" s="119">
        <f t="shared" si="41"/>
        <v>3.740724968618014</v>
      </c>
      <c r="BI47" s="119">
        <f t="shared" si="42"/>
        <v>3.7407250383250137</v>
      </c>
      <c r="BJ47" s="119">
        <f t="shared" si="43"/>
        <v>3.7407232841067333</v>
      </c>
      <c r="BK47" s="119">
        <f t="shared" si="44"/>
        <v>3.7407674306963425</v>
      </c>
      <c r="BL47" s="119">
        <f t="shared" si="45"/>
        <v>3.7396568435106365</v>
      </c>
      <c r="BM47" s="119">
        <f t="shared" si="46"/>
        <v>3.7678597690761131</v>
      </c>
    </row>
    <row r="48" spans="1:65" ht="12.95" customHeight="1" x14ac:dyDescent="0.2">
      <c r="A48" s="144" t="s">
        <v>118</v>
      </c>
      <c r="B48" s="157" t="s">
        <v>110</v>
      </c>
      <c r="C48" s="67">
        <v>55917.159099999997</v>
      </c>
      <c r="D48" s="143"/>
      <c r="E48" s="119">
        <f t="shared" si="12"/>
        <v>6948.4951357163463</v>
      </c>
      <c r="F48" s="119">
        <f t="shared" si="13"/>
        <v>6948.5</v>
      </c>
      <c r="G48" s="119">
        <f t="shared" si="48"/>
        <v>-1.295600006415043E-3</v>
      </c>
      <c r="K48" s="119">
        <f t="shared" si="49"/>
        <v>-1.295600006415043E-3</v>
      </c>
      <c r="O48" s="119">
        <f t="shared" ca="1" si="56"/>
        <v>1.2074818537734554E-3</v>
      </c>
      <c r="Q48" s="172">
        <f t="shared" si="14"/>
        <v>40898.659099999997</v>
      </c>
      <c r="S48" s="120">
        <v>1</v>
      </c>
      <c r="W48" s="143"/>
      <c r="Z48" s="119">
        <f t="shared" si="16"/>
        <v>6948.5</v>
      </c>
      <c r="AA48" s="119">
        <f t="shared" si="17"/>
        <v>-2.7766869133207459E-3</v>
      </c>
      <c r="AB48" s="140">
        <f t="shared" si="50"/>
        <v>2.1936184258075022E-6</v>
      </c>
      <c r="AC48" s="140">
        <f t="shared" si="51"/>
        <v>1.9185977894282174E-3</v>
      </c>
      <c r="AD48" s="119">
        <f t="shared" si="52"/>
        <v>1.9185977894282174E-3</v>
      </c>
      <c r="AE48" s="119">
        <f t="shared" si="21"/>
        <v>4.375108825225146E-4</v>
      </c>
      <c r="AF48" s="119">
        <f t="shared" si="53"/>
        <v>-1.7331108889375576E-3</v>
      </c>
      <c r="AG48" s="120">
        <f t="shared" si="54"/>
        <v>1.9185977894282174E-3</v>
      </c>
      <c r="AH48" s="119">
        <f t="shared" si="23"/>
        <v>-3.2141977958432605E-3</v>
      </c>
      <c r="AI48" s="119">
        <f t="shared" si="24"/>
        <v>0.95881049499177928</v>
      </c>
      <c r="AJ48" s="119">
        <f t="shared" si="25"/>
        <v>-0.93779412273218909</v>
      </c>
      <c r="AK48" s="119">
        <f t="shared" si="26"/>
        <v>-2.487433419862357E-2</v>
      </c>
      <c r="AL48" s="119">
        <f t="shared" si="27"/>
        <v>-2.5983105797572441</v>
      </c>
      <c r="AM48" s="119">
        <f t="shared" si="28"/>
        <v>-3.5903333115676839</v>
      </c>
      <c r="AN48" s="119">
        <f t="shared" si="55"/>
        <v>3.7102857744632112</v>
      </c>
      <c r="AO48" s="119">
        <f t="shared" si="55"/>
        <v>3.7102857745820139</v>
      </c>
      <c r="AP48" s="119">
        <f t="shared" si="55"/>
        <v>3.7102857716518094</v>
      </c>
      <c r="AQ48" s="119">
        <f t="shared" si="55"/>
        <v>3.7102858439236739</v>
      </c>
      <c r="AR48" s="119">
        <f t="shared" si="55"/>
        <v>3.7102840613791894</v>
      </c>
      <c r="AS48" s="119">
        <f t="shared" si="55"/>
        <v>3.7103280274190271</v>
      </c>
      <c r="AT48" s="119">
        <f t="shared" si="55"/>
        <v>3.7092439755286359</v>
      </c>
      <c r="AU48" s="119">
        <f t="shared" si="30"/>
        <v>3.736198633965238</v>
      </c>
      <c r="AW48" s="119">
        <f t="shared" si="31"/>
        <v>6.7489720870065684E-4</v>
      </c>
      <c r="AX48" s="119">
        <v>7200</v>
      </c>
      <c r="AY48" s="119">
        <f t="shared" si="32"/>
        <v>-2.6663078153975517E-3</v>
      </c>
      <c r="AZ48" s="119">
        <f t="shared" si="33"/>
        <v>6.7489720870065684E-4</v>
      </c>
      <c r="BA48" s="119">
        <f t="shared" si="34"/>
        <v>-3.3412050240982085E-3</v>
      </c>
      <c r="BB48" s="119">
        <f t="shared" si="35"/>
        <v>0.9627821832029686</v>
      </c>
      <c r="BC48" s="119">
        <f t="shared" si="36"/>
        <v>-0.97774504038748933</v>
      </c>
      <c r="BD48" s="119">
        <f t="shared" si="37"/>
        <v>-2.455102539286786</v>
      </c>
      <c r="BE48" s="119">
        <f t="shared" si="38"/>
        <v>-2.7980465375089616</v>
      </c>
      <c r="BF48" s="119">
        <f t="shared" si="39"/>
        <v>3.8591751419831555</v>
      </c>
      <c r="BG48" s="119">
        <f t="shared" si="40"/>
        <v>3.8591751420565688</v>
      </c>
      <c r="BH48" s="119">
        <f t="shared" si="41"/>
        <v>3.8591751400314673</v>
      </c>
      <c r="BI48" s="119">
        <f t="shared" si="42"/>
        <v>3.8591751958936826</v>
      </c>
      <c r="BJ48" s="119">
        <f t="shared" si="43"/>
        <v>3.8591736549410838</v>
      </c>
      <c r="BK48" s="119">
        <f t="shared" si="44"/>
        <v>3.8592161626962009</v>
      </c>
      <c r="BL48" s="119">
        <f t="shared" si="45"/>
        <v>3.8580441478110097</v>
      </c>
      <c r="BM48" s="119">
        <f t="shared" si="46"/>
        <v>3.8908156335843662</v>
      </c>
    </row>
    <row r="49" spans="1:65" ht="12.95" customHeight="1" x14ac:dyDescent="0.2">
      <c r="A49" s="144" t="s">
        <v>118</v>
      </c>
      <c r="B49" s="157" t="s">
        <v>109</v>
      </c>
      <c r="C49" s="67">
        <v>55917.289799999999</v>
      </c>
      <c r="D49" s="143"/>
      <c r="E49" s="119">
        <f t="shared" si="12"/>
        <v>6948.985844168702</v>
      </c>
      <c r="F49" s="119">
        <f t="shared" si="13"/>
        <v>6949</v>
      </c>
      <c r="G49" s="119">
        <f t="shared" si="48"/>
        <v>-3.7704000060330145E-3</v>
      </c>
      <c r="K49" s="119">
        <f t="shared" si="49"/>
        <v>-3.7704000060330145E-3</v>
      </c>
      <c r="O49" s="119">
        <f t="shared" ca="1" si="56"/>
        <v>1.2079368459372627E-3</v>
      </c>
      <c r="Q49" s="172">
        <f t="shared" si="14"/>
        <v>40898.789799999999</v>
      </c>
      <c r="S49" s="120">
        <v>1</v>
      </c>
      <c r="W49" s="143"/>
      <c r="Z49" s="119">
        <f t="shared" si="16"/>
        <v>6949</v>
      </c>
      <c r="AA49" s="119">
        <f t="shared" si="17"/>
        <v>-2.7765438512458601E-3</v>
      </c>
      <c r="AB49" s="140">
        <f t="shared" si="50"/>
        <v>9.8775005640830819E-7</v>
      </c>
      <c r="AC49" s="140">
        <f t="shared" si="51"/>
        <v>-5.5587860276096407E-4</v>
      </c>
      <c r="AD49" s="119">
        <f t="shared" si="52"/>
        <v>-5.5587860276096407E-4</v>
      </c>
      <c r="AE49" s="119">
        <f t="shared" si="21"/>
        <v>4.3797755202619037E-4</v>
      </c>
      <c r="AF49" s="119">
        <f t="shared" si="53"/>
        <v>-4.2083775580592049E-3</v>
      </c>
      <c r="AG49" s="120">
        <f t="shared" si="54"/>
        <v>-5.5587860276096407E-4</v>
      </c>
      <c r="AH49" s="119">
        <f t="shared" si="23"/>
        <v>-3.2145214032720504E-3</v>
      </c>
      <c r="AI49" s="119">
        <f t="shared" si="24"/>
        <v>0.95881755038885363</v>
      </c>
      <c r="AJ49" s="119">
        <f t="shared" si="25"/>
        <v>-0.93789253997862831</v>
      </c>
      <c r="AK49" s="119">
        <f t="shared" si="26"/>
        <v>-2.4886013515073968E-2</v>
      </c>
      <c r="AL49" s="119">
        <f t="shared" si="27"/>
        <v>-2.5980270046878871</v>
      </c>
      <c r="AM49" s="119">
        <f t="shared" si="28"/>
        <v>-3.5883648148475129</v>
      </c>
      <c r="AN49" s="119">
        <f t="shared" si="55"/>
        <v>3.7105811879539505</v>
      </c>
      <c r="AO49" s="119">
        <f t="shared" si="55"/>
        <v>3.7105811880726716</v>
      </c>
      <c r="AP49" s="119">
        <f t="shared" si="55"/>
        <v>3.7105811851439281</v>
      </c>
      <c r="AQ49" s="119">
        <f t="shared" si="55"/>
        <v>3.7105812573934012</v>
      </c>
      <c r="AR49" s="119">
        <f t="shared" si="55"/>
        <v>3.7105794750646033</v>
      </c>
      <c r="AS49" s="119">
        <f t="shared" si="55"/>
        <v>3.7106234440885526</v>
      </c>
      <c r="AT49" s="119">
        <f t="shared" si="55"/>
        <v>3.7095391141637779</v>
      </c>
      <c r="AU49" s="119">
        <f t="shared" si="30"/>
        <v>3.7365060236265086</v>
      </c>
      <c r="AW49" s="119">
        <f t="shared" si="31"/>
        <v>8.6746657289064368E-4</v>
      </c>
      <c r="AX49" s="119">
        <v>7400</v>
      </c>
      <c r="AY49" s="119">
        <f t="shared" si="32"/>
        <v>-2.5221462237280251E-3</v>
      </c>
      <c r="AZ49" s="119">
        <f t="shared" si="33"/>
        <v>8.6746657289064368E-4</v>
      </c>
      <c r="BA49" s="119">
        <f t="shared" si="34"/>
        <v>-3.3896127966186688E-3</v>
      </c>
      <c r="BB49" s="119">
        <f t="shared" si="35"/>
        <v>0.96652087079595184</v>
      </c>
      <c r="BC49" s="119">
        <f t="shared" si="36"/>
        <v>-0.99534158360747638</v>
      </c>
      <c r="BD49" s="119">
        <f t="shared" si="37"/>
        <v>-2.3402968107692712</v>
      </c>
      <c r="BE49" s="119">
        <f t="shared" si="38"/>
        <v>-2.3609563837341225</v>
      </c>
      <c r="BF49" s="119">
        <f t="shared" si="39"/>
        <v>3.9780548703472594</v>
      </c>
      <c r="BG49" s="119">
        <f t="shared" si="40"/>
        <v>3.9780548703878833</v>
      </c>
      <c r="BH49" s="119">
        <f t="shared" si="41"/>
        <v>3.9780548691279658</v>
      </c>
      <c r="BI49" s="119">
        <f t="shared" si="42"/>
        <v>3.9780549082032906</v>
      </c>
      <c r="BJ49" s="119">
        <f t="shared" si="43"/>
        <v>3.9780536963142716</v>
      </c>
      <c r="BK49" s="119">
        <f t="shared" si="44"/>
        <v>3.9780912828116741</v>
      </c>
      <c r="BL49" s="119">
        <f t="shared" si="45"/>
        <v>3.9769262723041687</v>
      </c>
      <c r="BM49" s="119">
        <f t="shared" si="46"/>
        <v>4.0137714980926198</v>
      </c>
    </row>
    <row r="50" spans="1:65" ht="12.95" customHeight="1" x14ac:dyDescent="0.2">
      <c r="A50" s="144" t="s">
        <v>119</v>
      </c>
      <c r="B50" s="157" t="s">
        <v>109</v>
      </c>
      <c r="C50" s="171">
        <v>55918.089099999997</v>
      </c>
      <c r="D50" s="143"/>
      <c r="E50" s="119">
        <f t="shared" si="12"/>
        <v>6951.9867872900686</v>
      </c>
      <c r="F50" s="119">
        <f t="shared" si="13"/>
        <v>6952</v>
      </c>
      <c r="G50" s="119">
        <f t="shared" si="48"/>
        <v>-3.5192000068491325E-3</v>
      </c>
      <c r="L50" s="119">
        <f>+G50</f>
        <v>-3.5192000068491325E-3</v>
      </c>
      <c r="O50" s="119">
        <f t="shared" ca="1" si="56"/>
        <v>1.2106667989201089E-3</v>
      </c>
      <c r="Q50" s="172">
        <f t="shared" si="14"/>
        <v>40899.589099999997</v>
      </c>
      <c r="S50" s="120">
        <v>1</v>
      </c>
      <c r="W50" s="143"/>
      <c r="Z50" s="119">
        <f t="shared" si="16"/>
        <v>6952</v>
      </c>
      <c r="AA50" s="119">
        <f t="shared" si="17"/>
        <v>-2.7756791954461862E-3</v>
      </c>
      <c r="AB50" s="140">
        <f t="shared" si="50"/>
        <v>5.5282319698929562E-7</v>
      </c>
      <c r="AC50" s="140">
        <f t="shared" si="51"/>
        <v>-3.0274280131264986E-4</v>
      </c>
      <c r="AD50" s="119">
        <f t="shared" si="52"/>
        <v>-3.0274280131264986E-4</v>
      </c>
      <c r="AE50" s="119">
        <f t="shared" si="21"/>
        <v>4.407780100902964E-4</v>
      </c>
      <c r="AF50" s="119">
        <f t="shared" si="53"/>
        <v>-3.9599780169394284E-3</v>
      </c>
      <c r="AG50" s="120">
        <f t="shared" si="54"/>
        <v>-3.0274280131264986E-4</v>
      </c>
      <c r="AH50" s="119">
        <f t="shared" si="23"/>
        <v>-3.2164572055364826E-3</v>
      </c>
      <c r="AI50" s="119">
        <f t="shared" si="24"/>
        <v>0.95885995448617511</v>
      </c>
      <c r="AJ50" s="119">
        <f t="shared" si="25"/>
        <v>-0.9384814896481003</v>
      </c>
      <c r="AK50" s="119">
        <f t="shared" si="26"/>
        <v>-2.4956050964995841E-2</v>
      </c>
      <c r="AL50" s="119">
        <f t="shared" si="27"/>
        <v>-2.5963254665380129</v>
      </c>
      <c r="AM50" s="119">
        <f t="shared" si="28"/>
        <v>-3.5765951635210782</v>
      </c>
      <c r="AN50" s="119">
        <f t="shared" si="55"/>
        <v>3.7123537145958352</v>
      </c>
      <c r="AO50" s="119">
        <f t="shared" si="55"/>
        <v>3.7123537147140651</v>
      </c>
      <c r="AP50" s="119">
        <f t="shared" si="55"/>
        <v>3.7123537117941297</v>
      </c>
      <c r="AQ50" s="119">
        <f t="shared" si="55"/>
        <v>3.7123537839081795</v>
      </c>
      <c r="AR50" s="119">
        <f t="shared" si="55"/>
        <v>3.7123520028983901</v>
      </c>
      <c r="AS50" s="119">
        <f t="shared" si="55"/>
        <v>3.7123959893180145</v>
      </c>
      <c r="AT50" s="119">
        <f t="shared" si="55"/>
        <v>3.7113099995243926</v>
      </c>
      <c r="AU50" s="119">
        <f t="shared" si="30"/>
        <v>3.7383503615941325</v>
      </c>
      <c r="AW50" s="119">
        <f t="shared" si="31"/>
        <v>1.0633962574904971E-3</v>
      </c>
      <c r="AX50" s="119">
        <v>7600</v>
      </c>
      <c r="AY50" s="119">
        <f t="shared" si="32"/>
        <v>-2.3266803162559548E-3</v>
      </c>
      <c r="AZ50" s="119">
        <f t="shared" si="33"/>
        <v>1.0633962574904971E-3</v>
      </c>
      <c r="BA50" s="119">
        <f t="shared" si="34"/>
        <v>-3.3900765737464519E-3</v>
      </c>
      <c r="BB50" s="119">
        <f t="shared" si="35"/>
        <v>0.97073659345963459</v>
      </c>
      <c r="BC50" s="119">
        <f t="shared" si="36"/>
        <v>-0.99981580205487586</v>
      </c>
      <c r="BD50" s="119">
        <f t="shared" si="37"/>
        <v>-2.2245416221581822</v>
      </c>
      <c r="BE50" s="119">
        <f t="shared" si="38"/>
        <v>-2.0258757689207063</v>
      </c>
      <c r="BF50" s="119">
        <f t="shared" si="39"/>
        <v>4.0974251433644211</v>
      </c>
      <c r="BG50" s="119">
        <f t="shared" si="40"/>
        <v>4.0974251433824023</v>
      </c>
      <c r="BH50" s="119">
        <f t="shared" si="41"/>
        <v>4.0974251427346751</v>
      </c>
      <c r="BI50" s="119">
        <f t="shared" si="42"/>
        <v>4.0974251660674064</v>
      </c>
      <c r="BJ50" s="119">
        <f t="shared" si="43"/>
        <v>4.097424325565691</v>
      </c>
      <c r="BK50" s="119">
        <f t="shared" si="44"/>
        <v>4.0974546031122951</v>
      </c>
      <c r="BL50" s="119">
        <f t="shared" si="45"/>
        <v>4.0963647268292922</v>
      </c>
      <c r="BM50" s="119">
        <f t="shared" si="46"/>
        <v>4.1367273626008725</v>
      </c>
    </row>
    <row r="51" spans="1:65" ht="12.95" customHeight="1" x14ac:dyDescent="0.2">
      <c r="A51" s="144" t="s">
        <v>118</v>
      </c>
      <c r="B51" s="157" t="s">
        <v>109</v>
      </c>
      <c r="C51" s="67">
        <v>55918.089399999997</v>
      </c>
      <c r="D51" s="143"/>
      <c r="E51" s="119">
        <f t="shared" si="12"/>
        <v>6951.9879136292848</v>
      </c>
      <c r="F51" s="119">
        <f t="shared" si="13"/>
        <v>6952</v>
      </c>
      <c r="G51" s="119">
        <f t="shared" si="48"/>
        <v>-3.2192000071518123E-3</v>
      </c>
      <c r="K51" s="119">
        <f>+G51</f>
        <v>-3.2192000071518123E-3</v>
      </c>
      <c r="O51" s="119">
        <f t="shared" ca="1" si="56"/>
        <v>1.2106667989201089E-3</v>
      </c>
      <c r="Q51" s="172">
        <f t="shared" si="14"/>
        <v>40899.589399999997</v>
      </c>
      <c r="S51" s="120">
        <v>1</v>
      </c>
      <c r="W51" s="143"/>
      <c r="Z51" s="119">
        <f t="shared" si="16"/>
        <v>6952</v>
      </c>
      <c r="AA51" s="119">
        <f t="shared" si="17"/>
        <v>-2.7756791954461862E-3</v>
      </c>
      <c r="AB51" s="140">
        <f t="shared" si="50"/>
        <v>1.9671071041601743E-7</v>
      </c>
      <c r="AC51" s="140">
        <f t="shared" si="51"/>
        <v>-2.742801615329693E-6</v>
      </c>
      <c r="AD51" s="119">
        <f t="shared" si="52"/>
        <v>-2.742801615329693E-6</v>
      </c>
      <c r="AE51" s="119">
        <f t="shared" si="21"/>
        <v>4.407780100902964E-4</v>
      </c>
      <c r="AF51" s="119">
        <f t="shared" si="53"/>
        <v>-3.6599780172421087E-3</v>
      </c>
      <c r="AG51" s="120">
        <f t="shared" si="54"/>
        <v>-2.742801615329693E-6</v>
      </c>
      <c r="AH51" s="119">
        <f t="shared" si="23"/>
        <v>-3.2164572055364826E-3</v>
      </c>
      <c r="AI51" s="119">
        <f t="shared" si="24"/>
        <v>0.95885995448617511</v>
      </c>
      <c r="AJ51" s="119">
        <f t="shared" si="25"/>
        <v>-0.9384814896481003</v>
      </c>
      <c r="AK51" s="119">
        <f t="shared" si="26"/>
        <v>-2.4956050964995841E-2</v>
      </c>
      <c r="AL51" s="119">
        <f t="shared" si="27"/>
        <v>-2.5963254665380129</v>
      </c>
      <c r="AM51" s="119">
        <f t="shared" si="28"/>
        <v>-3.5765951635210782</v>
      </c>
      <c r="AN51" s="119">
        <f t="shared" ref="AN51:AT60" si="57">$AU51+$AB$7*SIN(AO51)</f>
        <v>3.7123537145958352</v>
      </c>
      <c r="AO51" s="119">
        <f t="shared" si="57"/>
        <v>3.7123537147140651</v>
      </c>
      <c r="AP51" s="119">
        <f t="shared" si="57"/>
        <v>3.7123537117941297</v>
      </c>
      <c r="AQ51" s="119">
        <f t="shared" si="57"/>
        <v>3.7123537839081795</v>
      </c>
      <c r="AR51" s="119">
        <f t="shared" si="57"/>
        <v>3.7123520028983901</v>
      </c>
      <c r="AS51" s="119">
        <f t="shared" si="57"/>
        <v>3.7123959893180145</v>
      </c>
      <c r="AT51" s="119">
        <f t="shared" si="57"/>
        <v>3.7113099995243926</v>
      </c>
      <c r="AU51" s="119">
        <f t="shared" si="30"/>
        <v>3.7383503615941325</v>
      </c>
      <c r="AW51" s="119">
        <f t="shared" si="31"/>
        <v>1.2626862625002172E-3</v>
      </c>
      <c r="AX51" s="119">
        <v>7800</v>
      </c>
      <c r="AY51" s="119">
        <f t="shared" si="32"/>
        <v>-2.0792761810174616E-3</v>
      </c>
      <c r="AZ51" s="119">
        <f t="shared" si="33"/>
        <v>1.2626862625002172E-3</v>
      </c>
      <c r="BA51" s="119">
        <f t="shared" si="34"/>
        <v>-3.3419624435176787E-3</v>
      </c>
      <c r="BB51" s="119">
        <f t="shared" si="35"/>
        <v>0.97538792660119134</v>
      </c>
      <c r="BC51" s="119">
        <f t="shared" si="36"/>
        <v>-0.9907645937996834</v>
      </c>
      <c r="BD51" s="119">
        <f t="shared" si="37"/>
        <v>-2.1077233771350019</v>
      </c>
      <c r="BE51" s="119">
        <f t="shared" si="38"/>
        <v>-1.7590190404661143</v>
      </c>
      <c r="BF51" s="119">
        <f t="shared" si="39"/>
        <v>4.2173422722039948</v>
      </c>
      <c r="BG51" s="119">
        <f t="shared" si="40"/>
        <v>4.2173422722099358</v>
      </c>
      <c r="BH51" s="119">
        <f t="shared" si="41"/>
        <v>4.2173422719500637</v>
      </c>
      <c r="BI51" s="119">
        <f t="shared" si="42"/>
        <v>4.2173422833183425</v>
      </c>
      <c r="BJ51" s="119">
        <f t="shared" si="43"/>
        <v>4.217341786005095</v>
      </c>
      <c r="BK51" s="119">
        <f t="shared" si="44"/>
        <v>4.2173635417468542</v>
      </c>
      <c r="BL51" s="119">
        <f t="shared" si="45"/>
        <v>4.2164126211385016</v>
      </c>
      <c r="BM51" s="119">
        <f t="shared" si="46"/>
        <v>4.2596832271091261</v>
      </c>
    </row>
    <row r="52" spans="1:65" ht="12.95" customHeight="1" x14ac:dyDescent="0.2">
      <c r="A52" s="144" t="s">
        <v>118</v>
      </c>
      <c r="B52" s="157" t="s">
        <v>110</v>
      </c>
      <c r="C52" s="67">
        <v>55918.224399999999</v>
      </c>
      <c r="D52" s="143"/>
      <c r="E52" s="119">
        <f t="shared" si="12"/>
        <v>6952.4947662770901</v>
      </c>
      <c r="F52" s="119">
        <f t="shared" si="13"/>
        <v>6952.5</v>
      </c>
      <c r="G52" s="119">
        <f t="shared" si="48"/>
        <v>-1.3940000062575564E-3</v>
      </c>
      <c r="K52" s="119">
        <f>+G52</f>
        <v>-1.3940000062575564E-3</v>
      </c>
      <c r="O52" s="119">
        <f t="shared" ca="1" si="56"/>
        <v>1.211121791083917E-3</v>
      </c>
      <c r="Q52" s="172">
        <f t="shared" si="14"/>
        <v>40899.724399999999</v>
      </c>
      <c r="S52" s="120">
        <v>1</v>
      </c>
      <c r="W52" s="143"/>
      <c r="Z52" s="119">
        <f t="shared" si="16"/>
        <v>6952.5</v>
      </c>
      <c r="AA52" s="119">
        <f t="shared" si="17"/>
        <v>-2.7755340386111846E-3</v>
      </c>
      <c r="AB52" s="140">
        <f t="shared" si="50"/>
        <v>1.9086362825512761E-6</v>
      </c>
      <c r="AC52" s="140">
        <f t="shared" si="51"/>
        <v>1.8227788589616181E-3</v>
      </c>
      <c r="AD52" s="119">
        <f t="shared" si="52"/>
        <v>1.8227788589616181E-3</v>
      </c>
      <c r="AE52" s="119">
        <f t="shared" si="21"/>
        <v>4.4124482660798988E-4</v>
      </c>
      <c r="AF52" s="119">
        <f t="shared" si="53"/>
        <v>-1.8352448328655463E-3</v>
      </c>
      <c r="AG52" s="120">
        <f t="shared" si="54"/>
        <v>1.8227788589616181E-3</v>
      </c>
      <c r="AH52" s="119">
        <f t="shared" si="23"/>
        <v>-3.2167788652191745E-3</v>
      </c>
      <c r="AI52" s="119">
        <f t="shared" si="24"/>
        <v>0.95886703378474636</v>
      </c>
      <c r="AJ52" s="119">
        <f t="shared" si="25"/>
        <v>-0.93857938885995329</v>
      </c>
      <c r="AK52" s="119">
        <f t="shared" si="26"/>
        <v>-2.4967717456384705E-2</v>
      </c>
      <c r="AL52" s="119">
        <f t="shared" si="27"/>
        <v>-2.5960418622049399</v>
      </c>
      <c r="AM52" s="119">
        <f t="shared" si="28"/>
        <v>-3.5746404147406503</v>
      </c>
      <c r="AN52" s="119">
        <f t="shared" si="57"/>
        <v>3.7126491433288762</v>
      </c>
      <c r="AO52" s="119">
        <f t="shared" si="57"/>
        <v>3.7126491434470239</v>
      </c>
      <c r="AP52" s="119">
        <f t="shared" si="57"/>
        <v>3.7126491405285633</v>
      </c>
      <c r="AQ52" s="119">
        <f t="shared" si="57"/>
        <v>3.7126492126198642</v>
      </c>
      <c r="AR52" s="119">
        <f t="shared" si="57"/>
        <v>3.7126474318340512</v>
      </c>
      <c r="AS52" s="119">
        <f t="shared" si="57"/>
        <v>3.712691421068147</v>
      </c>
      <c r="AT52" s="119">
        <f t="shared" si="57"/>
        <v>3.7116051560202519</v>
      </c>
      <c r="AU52" s="119">
        <f t="shared" si="30"/>
        <v>3.7386577512554031</v>
      </c>
      <c r="AW52" s="119">
        <f t="shared" si="31"/>
        <v>1.4653365879198038E-3</v>
      </c>
      <c r="AX52" s="119">
        <v>8000</v>
      </c>
      <c r="AY52" s="119">
        <f t="shared" si="32"/>
        <v>-1.7799143109926245E-3</v>
      </c>
      <c r="AZ52" s="119">
        <f t="shared" si="33"/>
        <v>1.4653365879198038E-3</v>
      </c>
      <c r="BA52" s="119">
        <f t="shared" si="34"/>
        <v>-3.2452508989124283E-3</v>
      </c>
      <c r="BB52" s="119">
        <f t="shared" si="35"/>
        <v>0.98042604246360865</v>
      </c>
      <c r="BC52" s="119">
        <f t="shared" si="36"/>
        <v>-0.96791563542536918</v>
      </c>
      <c r="BD52" s="119">
        <f t="shared" si="37"/>
        <v>-1.9897378597699642</v>
      </c>
      <c r="BE52" s="119">
        <f t="shared" si="38"/>
        <v>-1.5399703394536064</v>
      </c>
      <c r="BF52" s="119">
        <f t="shared" si="39"/>
        <v>4.3378570118126056</v>
      </c>
      <c r="BG52" s="119">
        <f t="shared" si="40"/>
        <v>4.3378570118138846</v>
      </c>
      <c r="BH52" s="119">
        <f t="shared" si="41"/>
        <v>4.3378570117412032</v>
      </c>
      <c r="BI52" s="119">
        <f t="shared" si="42"/>
        <v>4.3378570158700933</v>
      </c>
      <c r="BJ52" s="119">
        <f t="shared" si="43"/>
        <v>4.3378567813169386</v>
      </c>
      <c r="BK52" s="119">
        <f t="shared" si="44"/>
        <v>4.3378701059853464</v>
      </c>
      <c r="BL52" s="119">
        <f t="shared" si="45"/>
        <v>4.3371138629869828</v>
      </c>
      <c r="BM52" s="119">
        <f t="shared" si="46"/>
        <v>4.3826390916173796</v>
      </c>
    </row>
    <row r="53" spans="1:65" ht="12.95" customHeight="1" x14ac:dyDescent="0.2">
      <c r="A53" s="144" t="s">
        <v>119</v>
      </c>
      <c r="B53" s="157" t="s">
        <v>110</v>
      </c>
      <c r="C53" s="171">
        <v>55919.0239</v>
      </c>
      <c r="D53" s="143"/>
      <c r="E53" s="119">
        <f t="shared" ref="E53:E84" si="58">+(C53-C$7)/C$8</f>
        <v>6955.4964602912769</v>
      </c>
      <c r="F53" s="119">
        <f t="shared" ref="F53:F84" si="59">ROUND(2*E53,0)/2</f>
        <v>6955.5</v>
      </c>
      <c r="G53" s="119">
        <f t="shared" si="48"/>
        <v>-9.428000048501417E-4</v>
      </c>
      <c r="L53" s="119">
        <f t="shared" ref="L53:L61" si="60">+G53</f>
        <v>-9.428000048501417E-4</v>
      </c>
      <c r="O53" s="119">
        <f t="shared" ca="1" si="56"/>
        <v>1.2138517440667632E-3</v>
      </c>
      <c r="Q53" s="172">
        <f t="shared" ref="Q53:Q84" si="61">+C53-15018.5</f>
        <v>40900.5239</v>
      </c>
      <c r="S53" s="120">
        <v>1</v>
      </c>
      <c r="W53" s="143"/>
      <c r="Z53" s="119">
        <f t="shared" ref="Z53:Z84" si="62">F53</f>
        <v>6955.5</v>
      </c>
      <c r="AA53" s="119">
        <f t="shared" ref="AA53:AA84" si="63">AB$3+AB$4*Z53+AB$5*Z53^2+AH53</f>
        <v>-2.774656809374468E-3</v>
      </c>
      <c r="AB53" s="140">
        <f t="shared" si="50"/>
        <v>3.3556993522820756E-6</v>
      </c>
      <c r="AC53" s="140">
        <f t="shared" si="51"/>
        <v>2.2759029712805297E-3</v>
      </c>
      <c r="AD53" s="119">
        <f t="shared" si="52"/>
        <v>2.2759029712805297E-3</v>
      </c>
      <c r="AE53" s="119">
        <f t="shared" ref="AE53:AE84" si="64">AB$3+AB$4*Z53+AB$5*Z53^2</f>
        <v>4.4404616675620349E-4</v>
      </c>
      <c r="AF53" s="119">
        <f t="shared" si="53"/>
        <v>-1.3868461716063452E-3</v>
      </c>
      <c r="AG53" s="120">
        <f t="shared" si="54"/>
        <v>2.2759029712805297E-3</v>
      </c>
      <c r="AH53" s="119">
        <f t="shared" ref="AH53:AH84" si="65">$AB$6*($AB$11/AI53*AJ53+$AB$12)</f>
        <v>-3.2187029761306715E-3</v>
      </c>
      <c r="AI53" s="119">
        <f t="shared" ref="AI53:AI84" si="66">1+$AB$7*COS(AL53)</f>
        <v>0.95890958123645909</v>
      </c>
      <c r="AJ53" s="119">
        <f t="shared" ref="AJ53:AJ84" si="67">SIN(AL53+RADIANS($AB$9))</f>
        <v>-0.93916522877626496</v>
      </c>
      <c r="AK53" s="119">
        <f t="shared" ref="AK53:AK84" si="68">$AB$7*SIN(AL53)</f>
        <v>-2.5037677817319619E-2</v>
      </c>
      <c r="AL53" s="119">
        <f t="shared" ref="AL53:AL84" si="69">2*ATAN(AM53)</f>
        <v>-2.5943401481713915</v>
      </c>
      <c r="AM53" s="119">
        <f t="shared" ref="AM53:AM84" si="70">SQRT((1+$AB$7)/(1-$AB$7))*TAN(AN53/2)</f>
        <v>-3.5629528058707063</v>
      </c>
      <c r="AN53" s="119">
        <f t="shared" si="57"/>
        <v>3.7144217615791799</v>
      </c>
      <c r="AO53" s="119">
        <f t="shared" si="57"/>
        <v>3.7144217616968334</v>
      </c>
      <c r="AP53" s="119">
        <f t="shared" si="57"/>
        <v>3.7144217587872634</v>
      </c>
      <c r="AQ53" s="119">
        <f t="shared" si="57"/>
        <v>3.7144218307410073</v>
      </c>
      <c r="AR53" s="119">
        <f t="shared" si="57"/>
        <v>3.7144200513238443</v>
      </c>
      <c r="AS53" s="119">
        <f t="shared" si="57"/>
        <v>3.7144640569361562</v>
      </c>
      <c r="AT53" s="119">
        <f t="shared" si="57"/>
        <v>3.7133761487151329</v>
      </c>
      <c r="AU53" s="119">
        <f t="shared" ref="AU53:AU84" si="71">RADIANS($AB$9)+$AB$18*(F53-AB$15)</f>
        <v>3.740502089223027</v>
      </c>
      <c r="AW53" s="119">
        <f t="shared" si="31"/>
        <v>1.6713472337492566E-3</v>
      </c>
      <c r="AX53" s="119">
        <v>8200</v>
      </c>
      <c r="AY53" s="119">
        <f t="shared" si="32"/>
        <v>-1.4292273373908548E-3</v>
      </c>
      <c r="AZ53" s="119">
        <f t="shared" si="33"/>
        <v>1.6713472337492566E-3</v>
      </c>
      <c r="BA53" s="119">
        <f t="shared" si="34"/>
        <v>-3.1005745711401114E-3</v>
      </c>
      <c r="BB53" s="119">
        <f t="shared" si="35"/>
        <v>0.98579424574112418</v>
      </c>
      <c r="BC53" s="119">
        <f t="shared" si="36"/>
        <v>-0.93114958416989557</v>
      </c>
      <c r="BD53" s="119">
        <f t="shared" si="37"/>
        <v>-1.8704921693278105</v>
      </c>
      <c r="BE53" s="119">
        <f t="shared" si="38"/>
        <v>-1.3556561925562218</v>
      </c>
      <c r="BF53" s="119">
        <f t="shared" si="39"/>
        <v>4.4590136190162912</v>
      </c>
      <c r="BG53" s="119">
        <f t="shared" si="40"/>
        <v>4.4590136190164236</v>
      </c>
      <c r="BH53" s="119">
        <f t="shared" si="41"/>
        <v>4.4590136190054634</v>
      </c>
      <c r="BI53" s="119">
        <f t="shared" si="42"/>
        <v>4.4590136199141037</v>
      </c>
      <c r="BJ53" s="119">
        <f t="shared" si="43"/>
        <v>4.4590135445819881</v>
      </c>
      <c r="BK53" s="119">
        <f t="shared" si="44"/>
        <v>4.4590197901709026</v>
      </c>
      <c r="BL53" s="119">
        <f t="shared" si="45"/>
        <v>4.4585024951650709</v>
      </c>
      <c r="BM53" s="119">
        <f t="shared" si="46"/>
        <v>4.5055949561256323</v>
      </c>
    </row>
    <row r="54" spans="1:65" ht="12.95" customHeight="1" x14ac:dyDescent="0.2">
      <c r="A54" s="144" t="s">
        <v>119</v>
      </c>
      <c r="B54" s="157" t="s">
        <v>109</v>
      </c>
      <c r="C54" s="171">
        <v>55919.951500000003</v>
      </c>
      <c r="D54" s="143"/>
      <c r="E54" s="119">
        <f t="shared" si="58"/>
        <v>6958.9791011512698</v>
      </c>
      <c r="F54" s="119">
        <f t="shared" si="59"/>
        <v>6959</v>
      </c>
      <c r="G54" s="119">
        <f t="shared" si="48"/>
        <v>-5.5664000028627925E-3</v>
      </c>
      <c r="L54" s="119">
        <f t="shared" si="60"/>
        <v>-5.5664000028627925E-3</v>
      </c>
      <c r="O54" s="119">
        <f t="shared" ca="1" si="56"/>
        <v>1.2170366892134167E-3</v>
      </c>
      <c r="Q54" s="172">
        <f t="shared" si="61"/>
        <v>40901.451500000003</v>
      </c>
      <c r="S54" s="120">
        <v>1</v>
      </c>
      <c r="W54" s="143"/>
      <c r="Z54" s="119">
        <f t="shared" si="62"/>
        <v>6959</v>
      </c>
      <c r="AA54" s="119">
        <f t="shared" si="63"/>
        <v>-2.7736197437558292E-3</v>
      </c>
      <c r="AB54" s="140">
        <f t="shared" si="50"/>
        <v>7.7996215756575566E-6</v>
      </c>
      <c r="AC54" s="140">
        <f t="shared" si="51"/>
        <v>-2.3454649065867269E-3</v>
      </c>
      <c r="AD54" s="119">
        <f t="shared" si="52"/>
        <v>-2.3454649065867269E-3</v>
      </c>
      <c r="AE54" s="119">
        <f t="shared" si="64"/>
        <v>4.473153525202363E-4</v>
      </c>
      <c r="AF54" s="119">
        <f t="shared" si="53"/>
        <v>-6.0137153553830288E-3</v>
      </c>
      <c r="AG54" s="120">
        <f t="shared" si="54"/>
        <v>-2.3454649065867269E-3</v>
      </c>
      <c r="AH54" s="119">
        <f t="shared" si="65"/>
        <v>-3.2209350962760655E-3</v>
      </c>
      <c r="AI54" s="119">
        <f t="shared" si="66"/>
        <v>0.95895937511492235</v>
      </c>
      <c r="AJ54" s="119">
        <f t="shared" si="67"/>
        <v>-0.93984533651476565</v>
      </c>
      <c r="AK54" s="119">
        <f t="shared" si="68"/>
        <v>-2.5119214432171185E-2</v>
      </c>
      <c r="AL54" s="119">
        <f t="shared" si="69"/>
        <v>-2.5923546239544208</v>
      </c>
      <c r="AM54" s="119">
        <f t="shared" si="70"/>
        <v>-3.5494052090679182</v>
      </c>
      <c r="AN54" s="119">
        <f t="shared" si="57"/>
        <v>3.7164899157738316</v>
      </c>
      <c r="AO54" s="119">
        <f t="shared" si="57"/>
        <v>3.7164899158909055</v>
      </c>
      <c r="AP54" s="119">
        <f t="shared" si="57"/>
        <v>3.7164899129917961</v>
      </c>
      <c r="AQ54" s="119">
        <f t="shared" si="57"/>
        <v>3.716489984782763</v>
      </c>
      <c r="AR54" s="119">
        <f t="shared" si="57"/>
        <v>3.7164882070159306</v>
      </c>
      <c r="AS54" s="119">
        <f t="shared" si="57"/>
        <v>3.7165322306347575</v>
      </c>
      <c r="AT54" s="119">
        <f t="shared" si="57"/>
        <v>3.7154424234970791</v>
      </c>
      <c r="AU54" s="119">
        <f t="shared" si="71"/>
        <v>3.7426538168519214</v>
      </c>
      <c r="AW54" s="119">
        <f t="shared" si="31"/>
        <v>1.8807181999885765E-3</v>
      </c>
      <c r="AX54" s="119">
        <v>8400</v>
      </c>
      <c r="AY54" s="119">
        <f t="shared" si="32"/>
        <v>-1.0285345211853386E-3</v>
      </c>
      <c r="AZ54" s="119">
        <f t="shared" si="33"/>
        <v>1.8807181999885765E-3</v>
      </c>
      <c r="BA54" s="119">
        <f t="shared" si="34"/>
        <v>-2.909252721173915E-3</v>
      </c>
      <c r="BB54" s="119">
        <f t="shared" si="35"/>
        <v>0.99142762985711907</v>
      </c>
      <c r="BC54" s="119">
        <f t="shared" si="36"/>
        <v>-0.88052450665669391</v>
      </c>
      <c r="BD54" s="119">
        <f t="shared" si="37"/>
        <v>-1.7499068502906334</v>
      </c>
      <c r="BE54" s="119">
        <f t="shared" si="38"/>
        <v>-1.1973082808100062</v>
      </c>
      <c r="BF54" s="119">
        <f t="shared" si="39"/>
        <v>4.580848860147734</v>
      </c>
      <c r="BG54" s="119">
        <f t="shared" si="40"/>
        <v>4.5808488601477366</v>
      </c>
      <c r="BH54" s="119">
        <f t="shared" si="41"/>
        <v>4.5808488601473423</v>
      </c>
      <c r="BI54" s="119">
        <f t="shared" si="42"/>
        <v>4.5808488602098008</v>
      </c>
      <c r="BJ54" s="119">
        <f t="shared" si="43"/>
        <v>4.5808488503132256</v>
      </c>
      <c r="BK54" s="119">
        <f t="shared" si="44"/>
        <v>4.5808504184285583</v>
      </c>
      <c r="BL54" s="119">
        <f t="shared" si="45"/>
        <v>4.580602181482492</v>
      </c>
      <c r="BM54" s="119">
        <f t="shared" si="46"/>
        <v>4.628550820633885</v>
      </c>
    </row>
    <row r="55" spans="1:65" ht="12.95" customHeight="1" x14ac:dyDescent="0.2">
      <c r="A55" s="144" t="s">
        <v>119</v>
      </c>
      <c r="B55" s="157" t="s">
        <v>110</v>
      </c>
      <c r="C55" s="171">
        <v>55920.088900000002</v>
      </c>
      <c r="D55" s="143"/>
      <c r="E55" s="119">
        <f t="shared" si="58"/>
        <v>6959.4949645128054</v>
      </c>
      <c r="F55" s="119">
        <f t="shared" si="59"/>
        <v>6959.5</v>
      </c>
      <c r="G55" s="119">
        <f t="shared" si="48"/>
        <v>-1.3411999971140176E-3</v>
      </c>
      <c r="L55" s="119">
        <f t="shared" si="60"/>
        <v>-1.3411999971140176E-3</v>
      </c>
      <c r="O55" s="119">
        <f t="shared" ca="1" si="56"/>
        <v>1.2174916813772248E-3</v>
      </c>
      <c r="Q55" s="172">
        <f t="shared" si="61"/>
        <v>40901.588900000002</v>
      </c>
      <c r="S55" s="120">
        <v>1</v>
      </c>
      <c r="W55" s="143"/>
      <c r="Z55" s="119">
        <f t="shared" si="62"/>
        <v>6959.5</v>
      </c>
      <c r="AA55" s="119">
        <f t="shared" si="63"/>
        <v>-2.7734703925345436E-3</v>
      </c>
      <c r="AB55" s="140">
        <f t="shared" si="50"/>
        <v>2.0513984855980699E-6</v>
      </c>
      <c r="AC55" s="140">
        <f t="shared" si="51"/>
        <v>1.8800528584864912E-3</v>
      </c>
      <c r="AD55" s="119">
        <f t="shared" si="52"/>
        <v>1.8800528584864912E-3</v>
      </c>
      <c r="AE55" s="119">
        <f t="shared" si="64"/>
        <v>4.4778246306596521E-4</v>
      </c>
      <c r="AF55" s="119">
        <f t="shared" si="53"/>
        <v>-1.7889824601799828E-3</v>
      </c>
      <c r="AG55" s="120">
        <f t="shared" si="54"/>
        <v>1.8800528584864912E-3</v>
      </c>
      <c r="AH55" s="119">
        <f t="shared" si="65"/>
        <v>-3.2212528556005088E-3</v>
      </c>
      <c r="AI55" s="119">
        <f t="shared" si="66"/>
        <v>0.95896650216177692</v>
      </c>
      <c r="AJ55" s="119">
        <f t="shared" si="67"/>
        <v>-0.93994219811346569</v>
      </c>
      <c r="AK55" s="119">
        <f t="shared" si="68"/>
        <v>-2.5130855134825651E-2</v>
      </c>
      <c r="AL55" s="119">
        <f t="shared" si="69"/>
        <v>-2.5920709607926309</v>
      </c>
      <c r="AM55" s="119">
        <f t="shared" si="70"/>
        <v>-3.5474775143184307</v>
      </c>
      <c r="AN55" s="119">
        <f t="shared" si="57"/>
        <v>3.7167853751460238</v>
      </c>
      <c r="AO55" s="119">
        <f t="shared" si="57"/>
        <v>3.7167853752630147</v>
      </c>
      <c r="AP55" s="119">
        <f t="shared" si="57"/>
        <v>3.7167853723654076</v>
      </c>
      <c r="AQ55" s="119">
        <f t="shared" si="57"/>
        <v>3.71678544413292</v>
      </c>
      <c r="AR55" s="119">
        <f t="shared" si="57"/>
        <v>3.7167836666065459</v>
      </c>
      <c r="AS55" s="119">
        <f t="shared" si="57"/>
        <v>3.7168276927009578</v>
      </c>
      <c r="AT55" s="119">
        <f t="shared" si="57"/>
        <v>3.7157376158842057</v>
      </c>
      <c r="AU55" s="119">
        <f t="shared" si="71"/>
        <v>3.7429612065131921</v>
      </c>
      <c r="AW55" s="119">
        <f t="shared" si="31"/>
        <v>2.0934494866377629E-3</v>
      </c>
      <c r="AX55" s="119">
        <v>8600</v>
      </c>
      <c r="AY55" s="119">
        <f t="shared" si="32"/>
        <v>-5.7987067990481053E-4</v>
      </c>
      <c r="AZ55" s="119">
        <f t="shared" si="33"/>
        <v>2.0934494866377629E-3</v>
      </c>
      <c r="BA55" s="119">
        <f t="shared" si="34"/>
        <v>-2.6733201665425734E-3</v>
      </c>
      <c r="BB55" s="119">
        <f t="shared" si="35"/>
        <v>0.99725292514109076</v>
      </c>
      <c r="BC55" s="119">
        <f t="shared" si="36"/>
        <v>-0.81630158341642822</v>
      </c>
      <c r="BD55" s="119">
        <f t="shared" si="37"/>
        <v>-1.6279181850609126</v>
      </c>
      <c r="BE55" s="119">
        <f t="shared" si="38"/>
        <v>-1.0588177415508886</v>
      </c>
      <c r="BF55" s="119">
        <f t="shared" si="39"/>
        <v>4.7033909873564408</v>
      </c>
      <c r="BG55" s="119">
        <f t="shared" si="40"/>
        <v>4.7033909873564408</v>
      </c>
      <c r="BH55" s="119">
        <f t="shared" si="41"/>
        <v>4.7033909873564408</v>
      </c>
      <c r="BI55" s="119">
        <f t="shared" si="42"/>
        <v>4.7033909873564381</v>
      </c>
      <c r="BJ55" s="119">
        <f t="shared" si="43"/>
        <v>4.7033909873629636</v>
      </c>
      <c r="BK55" s="119">
        <f t="shared" si="44"/>
        <v>4.7033909722919072</v>
      </c>
      <c r="BL55" s="119">
        <f t="shared" si="45"/>
        <v>4.7034258494659511</v>
      </c>
      <c r="BM55" s="119">
        <f t="shared" si="46"/>
        <v>4.7515066851421386</v>
      </c>
    </row>
    <row r="56" spans="1:65" ht="12.95" customHeight="1" x14ac:dyDescent="0.2">
      <c r="A56" s="144" t="s">
        <v>119</v>
      </c>
      <c r="B56" s="157" t="s">
        <v>110</v>
      </c>
      <c r="C56" s="171">
        <v>55921.952299999997</v>
      </c>
      <c r="D56" s="143"/>
      <c r="E56" s="119">
        <f t="shared" si="58"/>
        <v>6966.4910328380238</v>
      </c>
      <c r="F56" s="119">
        <f t="shared" si="59"/>
        <v>6966.5</v>
      </c>
      <c r="G56" s="119">
        <f t="shared" si="48"/>
        <v>-2.3884000038378872E-3</v>
      </c>
      <c r="L56" s="119">
        <f t="shared" si="60"/>
        <v>-2.3884000038378872E-3</v>
      </c>
      <c r="O56" s="119">
        <f t="shared" ca="1" si="56"/>
        <v>1.2238615716705327E-3</v>
      </c>
      <c r="Q56" s="172">
        <f t="shared" si="61"/>
        <v>40903.452299999997</v>
      </c>
      <c r="S56" s="120">
        <v>1</v>
      </c>
      <c r="W56" s="143"/>
      <c r="Z56" s="119">
        <f t="shared" si="62"/>
        <v>6966.5</v>
      </c>
      <c r="AA56" s="119">
        <f t="shared" si="63"/>
        <v>-2.7713479766563629E-3</v>
      </c>
      <c r="AB56" s="140">
        <f t="shared" si="50"/>
        <v>1.4664914988578004E-7</v>
      </c>
      <c r="AC56" s="140">
        <f t="shared" si="51"/>
        <v>8.3727218873491877E-4</v>
      </c>
      <c r="AD56" s="119">
        <f t="shared" si="52"/>
        <v>8.3727218873491877E-4</v>
      </c>
      <c r="AE56" s="119">
        <f t="shared" si="64"/>
        <v>4.5432421591644302E-4</v>
      </c>
      <c r="AF56" s="119">
        <f t="shared" si="53"/>
        <v>-2.8427242197543302E-3</v>
      </c>
      <c r="AG56" s="120">
        <f t="shared" si="54"/>
        <v>8.3727218873491877E-4</v>
      </c>
      <c r="AH56" s="119">
        <f t="shared" si="65"/>
        <v>-3.225672192572806E-3</v>
      </c>
      <c r="AI56" s="119">
        <f t="shared" si="66"/>
        <v>0.95906663846454754</v>
      </c>
      <c r="AJ56" s="119">
        <f t="shared" si="67"/>
        <v>-0.94129046538617456</v>
      </c>
      <c r="AK56" s="119">
        <f t="shared" si="68"/>
        <v>-2.5293630385039553E-2</v>
      </c>
      <c r="AL56" s="119">
        <f t="shared" si="69"/>
        <v>-2.5880992327678873</v>
      </c>
      <c r="AM56" s="119">
        <f t="shared" si="70"/>
        <v>-3.5206890370426347</v>
      </c>
      <c r="AN56" s="119">
        <f t="shared" si="57"/>
        <v>3.7209220374551664</v>
      </c>
      <c r="AO56" s="119">
        <f t="shared" si="57"/>
        <v>3.7209220375709875</v>
      </c>
      <c r="AP56" s="119">
        <f t="shared" si="57"/>
        <v>3.7209220346946084</v>
      </c>
      <c r="AQ56" s="119">
        <f t="shared" si="57"/>
        <v>3.7209221061285387</v>
      </c>
      <c r="AR56" s="119">
        <f t="shared" si="57"/>
        <v>3.7209203320913611</v>
      </c>
      <c r="AS56" s="119">
        <f t="shared" si="57"/>
        <v>3.7209643903058964</v>
      </c>
      <c r="AT56" s="119">
        <f t="shared" si="57"/>
        <v>3.7198705799208516</v>
      </c>
      <c r="AU56" s="119">
        <f t="shared" si="71"/>
        <v>3.7472646617709806</v>
      </c>
      <c r="AW56" s="119">
        <f t="shared" si="31"/>
        <v>2.309541093696816E-3</v>
      </c>
      <c r="AX56" s="119">
        <v>8800</v>
      </c>
      <c r="AY56" s="119">
        <f t="shared" si="32"/>
        <v>-8.6006769686957849E-5</v>
      </c>
      <c r="AZ56" s="119">
        <f t="shared" si="33"/>
        <v>2.309541093696816E-3</v>
      </c>
      <c r="BA56" s="119">
        <f t="shared" si="34"/>
        <v>-2.3955478633837738E-3</v>
      </c>
      <c r="BB56" s="119">
        <f t="shared" si="35"/>
        <v>1.0031886186489349</v>
      </c>
      <c r="BC56" s="119">
        <f t="shared" si="36"/>
        <v>-0.73897072125485497</v>
      </c>
      <c r="BD56" s="119">
        <f t="shared" si="37"/>
        <v>-1.5044805928674538</v>
      </c>
      <c r="BE56" s="119">
        <f t="shared" si="38"/>
        <v>-0.93578980559082336</v>
      </c>
      <c r="BF56" s="119">
        <f t="shared" si="39"/>
        <v>4.8266587120962683</v>
      </c>
      <c r="BG56" s="119">
        <f t="shared" si="40"/>
        <v>4.8266587120962701</v>
      </c>
      <c r="BH56" s="119">
        <f t="shared" si="41"/>
        <v>4.8266587120965561</v>
      </c>
      <c r="BI56" s="119">
        <f t="shared" si="42"/>
        <v>4.8266587121486566</v>
      </c>
      <c r="BJ56" s="119">
        <f t="shared" si="43"/>
        <v>4.8266587216449688</v>
      </c>
      <c r="BK56" s="119">
        <f t="shared" si="44"/>
        <v>4.8266604525037042</v>
      </c>
      <c r="BL56" s="119">
        <f t="shared" si="45"/>
        <v>4.8269754951650103</v>
      </c>
      <c r="BM56" s="119">
        <f t="shared" si="46"/>
        <v>4.8744625496503922</v>
      </c>
    </row>
    <row r="57" spans="1:65" ht="12.95" customHeight="1" x14ac:dyDescent="0.2">
      <c r="A57" s="144" t="s">
        <v>119</v>
      </c>
      <c r="B57" s="157" t="s">
        <v>110</v>
      </c>
      <c r="C57" s="171">
        <v>55921.952499999999</v>
      </c>
      <c r="D57" s="143"/>
      <c r="E57" s="119">
        <f t="shared" si="58"/>
        <v>6966.491783730844</v>
      </c>
      <c r="F57" s="119">
        <f t="shared" si="59"/>
        <v>6966.5</v>
      </c>
      <c r="G57" s="119">
        <f t="shared" si="48"/>
        <v>-2.1884000016143546E-3</v>
      </c>
      <c r="L57" s="119">
        <f t="shared" si="60"/>
        <v>-2.1884000016143546E-3</v>
      </c>
      <c r="O57" s="119">
        <f t="shared" ca="1" si="56"/>
        <v>1.2238615716705327E-3</v>
      </c>
      <c r="Q57" s="172">
        <f t="shared" si="61"/>
        <v>40903.452499999999</v>
      </c>
      <c r="S57" s="120">
        <v>1</v>
      </c>
      <c r="W57" s="143"/>
      <c r="Z57" s="119">
        <f t="shared" si="62"/>
        <v>6966.5</v>
      </c>
      <c r="AA57" s="119">
        <f t="shared" si="63"/>
        <v>-2.7713479766563629E-3</v>
      </c>
      <c r="AB57" s="140">
        <f t="shared" si="50"/>
        <v>3.3982834160557806E-7</v>
      </c>
      <c r="AC57" s="140">
        <f t="shared" si="51"/>
        <v>1.0372721909584514E-3</v>
      </c>
      <c r="AD57" s="119">
        <f t="shared" si="52"/>
        <v>1.0372721909584514E-3</v>
      </c>
      <c r="AE57" s="119">
        <f t="shared" si="64"/>
        <v>4.5432421591644302E-4</v>
      </c>
      <c r="AF57" s="119">
        <f t="shared" si="53"/>
        <v>-2.6427242175307976E-3</v>
      </c>
      <c r="AG57" s="120">
        <f t="shared" si="54"/>
        <v>1.0372721909584514E-3</v>
      </c>
      <c r="AH57" s="119">
        <f t="shared" si="65"/>
        <v>-3.225672192572806E-3</v>
      </c>
      <c r="AI57" s="119">
        <f t="shared" si="66"/>
        <v>0.95906663846454754</v>
      </c>
      <c r="AJ57" s="119">
        <f t="shared" si="67"/>
        <v>-0.94129046538617456</v>
      </c>
      <c r="AK57" s="119">
        <f t="shared" si="68"/>
        <v>-2.5293630385039553E-2</v>
      </c>
      <c r="AL57" s="119">
        <f t="shared" si="69"/>
        <v>-2.5880992327678873</v>
      </c>
      <c r="AM57" s="119">
        <f t="shared" si="70"/>
        <v>-3.5206890370426347</v>
      </c>
      <c r="AN57" s="119">
        <f t="shared" si="57"/>
        <v>3.7209220374551664</v>
      </c>
      <c r="AO57" s="119">
        <f t="shared" si="57"/>
        <v>3.7209220375709875</v>
      </c>
      <c r="AP57" s="119">
        <f t="shared" si="57"/>
        <v>3.7209220346946084</v>
      </c>
      <c r="AQ57" s="119">
        <f t="shared" si="57"/>
        <v>3.7209221061285387</v>
      </c>
      <c r="AR57" s="119">
        <f t="shared" si="57"/>
        <v>3.7209203320913611</v>
      </c>
      <c r="AS57" s="119">
        <f t="shared" si="57"/>
        <v>3.7209643903058964</v>
      </c>
      <c r="AT57" s="119">
        <f t="shared" si="57"/>
        <v>3.7198705799208516</v>
      </c>
      <c r="AU57" s="119">
        <f t="shared" si="71"/>
        <v>3.7472646617709806</v>
      </c>
      <c r="AW57" s="119">
        <f t="shared" si="31"/>
        <v>2.5289930211657356E-3</v>
      </c>
      <c r="AX57" s="119">
        <v>9000</v>
      </c>
      <c r="AY57" s="119">
        <f t="shared" si="32"/>
        <v>4.4954104138103307E-4</v>
      </c>
      <c r="AZ57" s="119">
        <f t="shared" si="33"/>
        <v>2.5289930211657356E-3</v>
      </c>
      <c r="BA57" s="119">
        <f t="shared" si="34"/>
        <v>-2.0794519797847025E-3</v>
      </c>
      <c r="BB57" s="119">
        <f t="shared" si="35"/>
        <v>1.0091454294428504</v>
      </c>
      <c r="BC57" s="119">
        <f t="shared" si="36"/>
        <v>-0.64927425726217636</v>
      </c>
      <c r="BD57" s="119">
        <f t="shared" si="37"/>
        <v>-1.3795690509007892</v>
      </c>
      <c r="BE57" s="119">
        <f t="shared" si="38"/>
        <v>-0.8249739182385829</v>
      </c>
      <c r="BF57" s="119">
        <f t="shared" si="39"/>
        <v>4.950660214422129</v>
      </c>
      <c r="BG57" s="119">
        <f t="shared" si="40"/>
        <v>4.9506602144222374</v>
      </c>
      <c r="BH57" s="119">
        <f t="shared" si="41"/>
        <v>4.9506602144318199</v>
      </c>
      <c r="BI57" s="119">
        <f t="shared" si="42"/>
        <v>4.9506602152755805</v>
      </c>
      <c r="BJ57" s="119">
        <f t="shared" si="43"/>
        <v>4.9506602895706777</v>
      </c>
      <c r="BK57" s="119">
        <f t="shared" si="44"/>
        <v>4.950666831342275</v>
      </c>
      <c r="BL57" s="119">
        <f t="shared" si="45"/>
        <v>4.951242153013526</v>
      </c>
      <c r="BM57" s="119">
        <f t="shared" si="46"/>
        <v>4.9974184141586449</v>
      </c>
    </row>
    <row r="58" spans="1:65" ht="12.95" customHeight="1" x14ac:dyDescent="0.2">
      <c r="A58" s="144" t="s">
        <v>119</v>
      </c>
      <c r="B58" s="157" t="s">
        <v>109</v>
      </c>
      <c r="C58" s="171">
        <v>55922.083700000003</v>
      </c>
      <c r="D58" s="143"/>
      <c r="E58" s="119">
        <f t="shared" si="58"/>
        <v>6966.984369415236</v>
      </c>
      <c r="F58" s="119">
        <f t="shared" si="59"/>
        <v>6967</v>
      </c>
      <c r="G58" s="119">
        <f t="shared" si="48"/>
        <v>-4.1631999993114732E-3</v>
      </c>
      <c r="L58" s="119">
        <f t="shared" si="60"/>
        <v>-4.1631999993114732E-3</v>
      </c>
      <c r="O58" s="119">
        <f t="shared" ca="1" si="56"/>
        <v>1.2243165638343399E-3</v>
      </c>
      <c r="Q58" s="172">
        <f t="shared" si="61"/>
        <v>40903.583700000003</v>
      </c>
      <c r="S58" s="120">
        <v>1</v>
      </c>
      <c r="W58" s="143"/>
      <c r="Z58" s="119">
        <f t="shared" si="62"/>
        <v>6967</v>
      </c>
      <c r="AA58" s="119">
        <f t="shared" si="63"/>
        <v>-2.7711941242999105E-3</v>
      </c>
      <c r="AB58" s="140">
        <f t="shared" si="50"/>
        <v>1.9376803560667064E-6</v>
      </c>
      <c r="AC58" s="140">
        <f t="shared" si="51"/>
        <v>-9.3721423351935187E-4</v>
      </c>
      <c r="AD58" s="119">
        <f t="shared" si="52"/>
        <v>-9.3721423351935187E-4</v>
      </c>
      <c r="AE58" s="119">
        <f t="shared" si="64"/>
        <v>4.5479164149221088E-4</v>
      </c>
      <c r="AF58" s="119">
        <f t="shared" si="53"/>
        <v>-4.6179916408036845E-3</v>
      </c>
      <c r="AG58" s="120">
        <f t="shared" si="54"/>
        <v>-9.3721423351935187E-4</v>
      </c>
      <c r="AH58" s="119">
        <f t="shared" si="65"/>
        <v>-3.2259857657921213E-3</v>
      </c>
      <c r="AI58" s="119">
        <f t="shared" si="66"/>
        <v>0.95907381658874435</v>
      </c>
      <c r="AJ58" s="119">
        <f t="shared" si="67"/>
        <v>-0.94138621298010272</v>
      </c>
      <c r="AK58" s="119">
        <f t="shared" si="68"/>
        <v>-2.530524325185041E-2</v>
      </c>
      <c r="AL58" s="119">
        <f t="shared" si="69"/>
        <v>-2.5878155061300099</v>
      </c>
      <c r="AM58" s="119">
        <f t="shared" si="70"/>
        <v>-3.5187896908641312</v>
      </c>
      <c r="AN58" s="119">
        <f t="shared" si="57"/>
        <v>3.7212175298833885</v>
      </c>
      <c r="AO58" s="119">
        <f t="shared" si="57"/>
        <v>3.7212175299991257</v>
      </c>
      <c r="AP58" s="119">
        <f t="shared" si="57"/>
        <v>3.7212175271242769</v>
      </c>
      <c r="AQ58" s="119">
        <f t="shared" si="57"/>
        <v>3.7212175985340097</v>
      </c>
      <c r="AR58" s="119">
        <f t="shared" si="57"/>
        <v>3.7212158247548026</v>
      </c>
      <c r="AS58" s="119">
        <f t="shared" si="57"/>
        <v>3.7212598850824636</v>
      </c>
      <c r="AT58" s="119">
        <f t="shared" si="57"/>
        <v>3.7201658110135583</v>
      </c>
      <c r="AU58" s="119">
        <f t="shared" si="71"/>
        <v>3.7475720514322512</v>
      </c>
      <c r="AW58" s="119">
        <f t="shared" si="31"/>
        <v>2.7518052690445219E-3</v>
      </c>
      <c r="AX58" s="119">
        <v>9200</v>
      </c>
      <c r="AY58" s="119">
        <f t="shared" si="32"/>
        <v>1.0225172163961286E-3</v>
      </c>
      <c r="AZ58" s="119">
        <f t="shared" si="33"/>
        <v>2.7518052690445219E-3</v>
      </c>
      <c r="BA58" s="119">
        <f t="shared" si="34"/>
        <v>-1.7292880526483933E-3</v>
      </c>
      <c r="BB58" s="119">
        <f t="shared" si="35"/>
        <v>1.0150272200917303</v>
      </c>
      <c r="BC58" s="119">
        <f t="shared" si="36"/>
        <v>-0.54822650553415631</v>
      </c>
      <c r="BD58" s="119">
        <f t="shared" si="37"/>
        <v>-1.2531814242218347</v>
      </c>
      <c r="BE58" s="119">
        <f t="shared" si="38"/>
        <v>-0.72390596322430178</v>
      </c>
      <c r="BF58" s="119">
        <f t="shared" si="39"/>
        <v>5.0753922369570077</v>
      </c>
      <c r="BG58" s="119">
        <f t="shared" si="40"/>
        <v>5.075392236958173</v>
      </c>
      <c r="BH58" s="119">
        <f t="shared" si="41"/>
        <v>5.0753922370264135</v>
      </c>
      <c r="BI58" s="119">
        <f t="shared" si="42"/>
        <v>5.075392241020408</v>
      </c>
      <c r="BJ58" s="119">
        <f t="shared" si="43"/>
        <v>5.0753924747816761</v>
      </c>
      <c r="BK58" s="119">
        <f t="shared" si="44"/>
        <v>5.0754061561567143</v>
      </c>
      <c r="BL58" s="119">
        <f t="shared" si="45"/>
        <v>5.076206031201699</v>
      </c>
      <c r="BM58" s="119">
        <f t="shared" si="46"/>
        <v>5.1203742786668984</v>
      </c>
    </row>
    <row r="59" spans="1:65" ht="12.95" customHeight="1" x14ac:dyDescent="0.2">
      <c r="A59" s="144" t="s">
        <v>119</v>
      </c>
      <c r="B59" s="157" t="s">
        <v>110</v>
      </c>
      <c r="C59" s="171">
        <v>55923.018499999998</v>
      </c>
      <c r="D59" s="143"/>
      <c r="E59" s="119">
        <f t="shared" si="58"/>
        <v>6970.494042416417</v>
      </c>
      <c r="F59" s="119">
        <f t="shared" si="59"/>
        <v>6970.5</v>
      </c>
      <c r="G59" s="119">
        <f t="shared" si="48"/>
        <v>-1.5868000045884401E-3</v>
      </c>
      <c r="L59" s="119">
        <f t="shared" si="60"/>
        <v>-1.5868000045884401E-3</v>
      </c>
      <c r="O59" s="119">
        <f t="shared" ca="1" si="56"/>
        <v>1.2275015089809934E-3</v>
      </c>
      <c r="Q59" s="172">
        <f t="shared" si="61"/>
        <v>40904.518499999998</v>
      </c>
      <c r="S59" s="120">
        <v>1</v>
      </c>
      <c r="W59" s="143"/>
      <c r="Z59" s="119">
        <f t="shared" si="62"/>
        <v>6970.5</v>
      </c>
      <c r="AA59" s="119">
        <f t="shared" si="63"/>
        <v>-2.7701087465424237E-3</v>
      </c>
      <c r="AB59" s="140">
        <f t="shared" si="50"/>
        <v>1.4002195787847193E-6</v>
      </c>
      <c r="AC59" s="140">
        <f t="shared" si="51"/>
        <v>1.6413729505326395E-3</v>
      </c>
      <c r="AD59" s="119">
        <f t="shared" si="52"/>
        <v>1.6413729505326395E-3</v>
      </c>
      <c r="AE59" s="119">
        <f t="shared" si="64"/>
        <v>4.5806420857865586E-4</v>
      </c>
      <c r="AF59" s="119">
        <f t="shared" si="53"/>
        <v>-2.0448642131670959E-3</v>
      </c>
      <c r="AG59" s="120">
        <f t="shared" si="54"/>
        <v>1.6413729505326395E-3</v>
      </c>
      <c r="AH59" s="119">
        <f t="shared" si="65"/>
        <v>-3.2281729551210795E-3</v>
      </c>
      <c r="AI59" s="119">
        <f t="shared" si="66"/>
        <v>0.95912415869681911</v>
      </c>
      <c r="AJ59" s="119">
        <f t="shared" si="67"/>
        <v>-0.94205436374138396</v>
      </c>
      <c r="AK59" s="119">
        <f t="shared" si="68"/>
        <v>-2.5386481095343347E-2</v>
      </c>
      <c r="AL59" s="119">
        <f t="shared" si="69"/>
        <v>-2.5858293006034474</v>
      </c>
      <c r="AM59" s="119">
        <f t="shared" si="70"/>
        <v>-3.5055463826244826</v>
      </c>
      <c r="AN59" s="119">
        <f t="shared" si="57"/>
        <v>3.7232860388791562</v>
      </c>
      <c r="AO59" s="119">
        <f t="shared" si="57"/>
        <v>3.7232860389943037</v>
      </c>
      <c r="AP59" s="119">
        <f t="shared" si="57"/>
        <v>3.7232860361302187</v>
      </c>
      <c r="AQ59" s="119">
        <f t="shared" si="57"/>
        <v>3.7232861073691956</v>
      </c>
      <c r="AR59" s="119">
        <f t="shared" si="57"/>
        <v>3.7232843354282785</v>
      </c>
      <c r="AS59" s="119">
        <f t="shared" si="57"/>
        <v>3.7233284098721042</v>
      </c>
      <c r="AT59" s="119">
        <f t="shared" si="57"/>
        <v>3.7222325012348247</v>
      </c>
      <c r="AU59" s="119">
        <f t="shared" si="71"/>
        <v>3.7497237790611457</v>
      </c>
      <c r="AW59" s="119">
        <f t="shared" si="31"/>
        <v>2.9779778373331747E-3</v>
      </c>
      <c r="AX59" s="119">
        <v>9400</v>
      </c>
      <c r="AY59" s="119">
        <f t="shared" si="32"/>
        <v>1.6279510415674217E-3</v>
      </c>
      <c r="AZ59" s="119">
        <f t="shared" si="33"/>
        <v>2.9779778373331747E-3</v>
      </c>
      <c r="BA59" s="119">
        <f t="shared" si="34"/>
        <v>-1.350026795765753E-3</v>
      </c>
      <c r="BB59" s="119">
        <f t="shared" si="35"/>
        <v>1.02073241214878</v>
      </c>
      <c r="BC59" s="119">
        <f t="shared" si="36"/>
        <v>-0.43712654881366353</v>
      </c>
      <c r="BD59" s="119">
        <f t="shared" si="37"/>
        <v>-1.1253405621718748</v>
      </c>
      <c r="BE59" s="119">
        <f t="shared" si="38"/>
        <v>-0.6306756589725836</v>
      </c>
      <c r="BF59" s="119">
        <f t="shared" si="39"/>
        <v>5.2008393216580808</v>
      </c>
      <c r="BG59" s="119">
        <f t="shared" si="40"/>
        <v>5.2008393216638078</v>
      </c>
      <c r="BH59" s="119">
        <f t="shared" si="41"/>
        <v>5.2008393219174787</v>
      </c>
      <c r="BI59" s="119">
        <f t="shared" si="42"/>
        <v>5.200839333151996</v>
      </c>
      <c r="BJ59" s="119">
        <f t="shared" si="43"/>
        <v>5.200839830703603</v>
      </c>
      <c r="BK59" s="119">
        <f t="shared" si="44"/>
        <v>5.2008618656830645</v>
      </c>
      <c r="BL59" s="119">
        <f t="shared" si="45"/>
        <v>5.2018368105147355</v>
      </c>
      <c r="BM59" s="119">
        <f t="shared" si="46"/>
        <v>5.2433301431751511</v>
      </c>
    </row>
    <row r="60" spans="1:65" ht="12.95" customHeight="1" x14ac:dyDescent="0.2">
      <c r="A60" s="144" t="s">
        <v>120</v>
      </c>
      <c r="B60" s="157" t="s">
        <v>110</v>
      </c>
      <c r="C60" s="171">
        <v>55933.938199999997</v>
      </c>
      <c r="D60" s="143"/>
      <c r="E60" s="119">
        <f t="shared" si="58"/>
        <v>7011.4916635879845</v>
      </c>
      <c r="F60" s="119">
        <f t="shared" si="59"/>
        <v>7011.5</v>
      </c>
      <c r="G60" s="119">
        <f t="shared" si="48"/>
        <v>-2.2204000051715411E-3</v>
      </c>
      <c r="L60" s="119">
        <f t="shared" si="60"/>
        <v>-2.2204000051715411E-3</v>
      </c>
      <c r="O60" s="119">
        <f t="shared" ca="1" si="56"/>
        <v>1.2648108664132249E-3</v>
      </c>
      <c r="Q60" s="172">
        <f t="shared" si="61"/>
        <v>40915.438199999997</v>
      </c>
      <c r="S60" s="120">
        <v>1</v>
      </c>
      <c r="W60" s="143"/>
      <c r="Z60" s="119">
        <f t="shared" si="62"/>
        <v>7011.5</v>
      </c>
      <c r="AA60" s="119">
        <f t="shared" si="63"/>
        <v>-2.7562946369684748E-3</v>
      </c>
      <c r="AB60" s="140">
        <f t="shared" si="50"/>
        <v>2.8718305638877111E-7</v>
      </c>
      <c r="AC60" s="140">
        <f t="shared" si="51"/>
        <v>1.0323712625527216E-3</v>
      </c>
      <c r="AD60" s="119">
        <f t="shared" si="52"/>
        <v>1.0323712625527216E-3</v>
      </c>
      <c r="AE60" s="119">
        <f t="shared" si="64"/>
        <v>4.9647663075578791E-4</v>
      </c>
      <c r="AF60" s="119">
        <f t="shared" si="53"/>
        <v>-2.716876635927329E-3</v>
      </c>
      <c r="AG60" s="120">
        <f t="shared" si="54"/>
        <v>1.0323712625527216E-3</v>
      </c>
      <c r="AH60" s="119">
        <f t="shared" si="65"/>
        <v>-3.2527712677242627E-3</v>
      </c>
      <c r="AI60" s="119">
        <f t="shared" si="66"/>
        <v>0.95972625018322133</v>
      </c>
      <c r="AJ60" s="119">
        <f t="shared" si="67"/>
        <v>-0.94960875937282219</v>
      </c>
      <c r="AK60" s="119">
        <f t="shared" si="68"/>
        <v>-2.6331215322171871E-2</v>
      </c>
      <c r="AL60" s="119">
        <f t="shared" si="69"/>
        <v>-2.562546581954634</v>
      </c>
      <c r="AM60" s="119">
        <f t="shared" si="70"/>
        <v>-3.3569052701686162</v>
      </c>
      <c r="AN60" s="119">
        <f t="shared" si="57"/>
        <v>3.747525338394857</v>
      </c>
      <c r="AO60" s="119">
        <f t="shared" si="57"/>
        <v>3.7475253385028982</v>
      </c>
      <c r="AP60" s="119">
        <f t="shared" si="57"/>
        <v>3.7475253357712242</v>
      </c>
      <c r="AQ60" s="119">
        <f t="shared" si="57"/>
        <v>3.7475254048377935</v>
      </c>
      <c r="AR60" s="119">
        <f t="shared" si="57"/>
        <v>3.7475236585869149</v>
      </c>
      <c r="AS60" s="119">
        <f t="shared" si="57"/>
        <v>3.7475678107281785</v>
      </c>
      <c r="AT60" s="119">
        <f t="shared" si="57"/>
        <v>3.7464518838070782</v>
      </c>
      <c r="AU60" s="119">
        <f t="shared" si="71"/>
        <v>3.7749297312853378</v>
      </c>
      <c r="AW60" s="119">
        <f t="shared" si="31"/>
        <v>3.2075107260316942E-3</v>
      </c>
      <c r="AX60" s="119">
        <v>9600</v>
      </c>
      <c r="AY60" s="119">
        <f t="shared" si="32"/>
        <v>2.2602023219748788E-3</v>
      </c>
      <c r="AZ60" s="119">
        <f t="shared" si="33"/>
        <v>3.2075107260316942E-3</v>
      </c>
      <c r="BA60" s="119">
        <f t="shared" si="34"/>
        <v>-9.4730840405681525E-4</v>
      </c>
      <c r="BB60" s="119">
        <f t="shared" si="35"/>
        <v>1.0261559480097773</v>
      </c>
      <c r="BC60" s="119">
        <f t="shared" si="36"/>
        <v>-0.3175614992868307</v>
      </c>
      <c r="BD60" s="119">
        <f t="shared" si="37"/>
        <v>-0.99609599465554843</v>
      </c>
      <c r="BE60" s="119">
        <f t="shared" si="38"/>
        <v>-0.54377061571504126</v>
      </c>
      <c r="BF60" s="119">
        <f t="shared" si="39"/>
        <v>5.3269732544349555</v>
      </c>
      <c r="BG60" s="119">
        <f t="shared" si="40"/>
        <v>5.3269732544528887</v>
      </c>
      <c r="BH60" s="119">
        <f t="shared" si="41"/>
        <v>5.3269732550992179</v>
      </c>
      <c r="BI60" s="119">
        <f t="shared" si="42"/>
        <v>5.3269732783941146</v>
      </c>
      <c r="BJ60" s="119">
        <f t="shared" si="43"/>
        <v>5.3269741179841139</v>
      </c>
      <c r="BK60" s="119">
        <f t="shared" si="44"/>
        <v>5.3270043776520737</v>
      </c>
      <c r="BL60" s="119">
        <f t="shared" si="45"/>
        <v>5.3280941021259434</v>
      </c>
      <c r="BM60" s="119">
        <f t="shared" si="46"/>
        <v>5.3662860076834047</v>
      </c>
    </row>
    <row r="61" spans="1:65" ht="12.95" customHeight="1" x14ac:dyDescent="0.2">
      <c r="A61" s="144" t="s">
        <v>120</v>
      </c>
      <c r="B61" s="157" t="s">
        <v>109</v>
      </c>
      <c r="C61" s="171">
        <v>55934.069900000002</v>
      </c>
      <c r="D61" s="143"/>
      <c r="E61" s="119">
        <f t="shared" si="58"/>
        <v>7011.9861265044119</v>
      </c>
      <c r="F61" s="119">
        <f t="shared" si="59"/>
        <v>7012</v>
      </c>
      <c r="G61" s="119">
        <f t="shared" si="48"/>
        <v>-3.695200000947807E-3</v>
      </c>
      <c r="L61" s="119">
        <f t="shared" si="60"/>
        <v>-3.695200000947807E-3</v>
      </c>
      <c r="O61" s="119">
        <f t="shared" ca="1" si="56"/>
        <v>1.2652658585770322E-3</v>
      </c>
      <c r="Q61" s="172">
        <f t="shared" si="61"/>
        <v>40915.569900000002</v>
      </c>
      <c r="S61" s="120">
        <v>1</v>
      </c>
      <c r="W61" s="143"/>
      <c r="Z61" s="119">
        <f t="shared" si="62"/>
        <v>7012</v>
      </c>
      <c r="AA61" s="119">
        <f t="shared" si="63"/>
        <v>-2.7561136260822504E-3</v>
      </c>
      <c r="AB61" s="140">
        <f t="shared" si="50"/>
        <v>8.8188321945813268E-7</v>
      </c>
      <c r="AC61" s="140">
        <f t="shared" si="51"/>
        <v>-4.4214042835377058E-4</v>
      </c>
      <c r="AD61" s="119">
        <f t="shared" si="52"/>
        <v>-4.4214042835377058E-4</v>
      </c>
      <c r="AE61" s="119">
        <f t="shared" si="64"/>
        <v>4.9694594651178599E-4</v>
      </c>
      <c r="AF61" s="119">
        <f t="shared" si="53"/>
        <v>-4.192145947459593E-3</v>
      </c>
      <c r="AG61" s="120">
        <f t="shared" si="54"/>
        <v>-4.4214042835377058E-4</v>
      </c>
      <c r="AH61" s="119">
        <f t="shared" si="65"/>
        <v>-3.2530595725940364E-3</v>
      </c>
      <c r="AI61" s="119">
        <f t="shared" si="66"/>
        <v>0.95973373295807562</v>
      </c>
      <c r="AJ61" s="119">
        <f t="shared" si="67"/>
        <v>-0.94969777407108491</v>
      </c>
      <c r="AK61" s="119">
        <f t="shared" si="68"/>
        <v>-2.6342656721665171E-2</v>
      </c>
      <c r="AL61" s="119">
        <f t="shared" si="69"/>
        <v>-2.5622624648197592</v>
      </c>
      <c r="AM61" s="119">
        <f t="shared" si="70"/>
        <v>-3.3551632109072331</v>
      </c>
      <c r="AN61" s="119">
        <f t="shared" ref="AN61:AT70" si="72">$AU61+$AB$7*SIN(AO61)</f>
        <v>3.7478210340983713</v>
      </c>
      <c r="AO61" s="119">
        <f t="shared" si="72"/>
        <v>3.7478210342063236</v>
      </c>
      <c r="AP61" s="119">
        <f t="shared" si="72"/>
        <v>3.7478210314763314</v>
      </c>
      <c r="AQ61" s="119">
        <f t="shared" si="72"/>
        <v>3.7478211005145265</v>
      </c>
      <c r="AR61" s="119">
        <f t="shared" si="72"/>
        <v>3.7478193546232728</v>
      </c>
      <c r="AS61" s="119">
        <f t="shared" si="72"/>
        <v>3.747863506720106</v>
      </c>
      <c r="AT61" s="119">
        <f t="shared" si="72"/>
        <v>3.7467473525323602</v>
      </c>
      <c r="AU61" s="119">
        <f t="shared" si="71"/>
        <v>3.7752371209466085</v>
      </c>
      <c r="AW61" s="119">
        <f t="shared" si="31"/>
        <v>3.4404039351400798E-3</v>
      </c>
      <c r="AX61" s="119">
        <v>9800</v>
      </c>
      <c r="AY61" s="119">
        <f t="shared" si="32"/>
        <v>2.9130310844617375E-3</v>
      </c>
      <c r="AZ61" s="119">
        <f t="shared" si="33"/>
        <v>3.4404039351400798E-3</v>
      </c>
      <c r="BA61" s="119">
        <f t="shared" si="34"/>
        <v>-5.2737285067834235E-4</v>
      </c>
      <c r="BB61" s="119">
        <f t="shared" si="35"/>
        <v>1.0311918026391798</v>
      </c>
      <c r="BC61" s="119">
        <f t="shared" si="36"/>
        <v>-0.19139754163806469</v>
      </c>
      <c r="BD61" s="119">
        <f t="shared" si="37"/>
        <v>-0.86552504651621487</v>
      </c>
      <c r="BE61" s="119">
        <f t="shared" si="38"/>
        <v>-0.46196884726576065</v>
      </c>
      <c r="BF61" s="119">
        <f t="shared" si="39"/>
        <v>5.4537527856403925</v>
      </c>
      <c r="BG61" s="119">
        <f t="shared" si="40"/>
        <v>5.4537527856816084</v>
      </c>
      <c r="BH61" s="119">
        <f t="shared" si="41"/>
        <v>5.4537527869500497</v>
      </c>
      <c r="BI61" s="119">
        <f t="shared" si="42"/>
        <v>5.453752825986709</v>
      </c>
      <c r="BJ61" s="119">
        <f t="shared" si="43"/>
        <v>5.4537540273512741</v>
      </c>
      <c r="BK61" s="119">
        <f t="shared" si="44"/>
        <v>5.4537909989248634</v>
      </c>
      <c r="BL61" s="119">
        <f t="shared" si="45"/>
        <v>5.4549280574319692</v>
      </c>
      <c r="BM61" s="119">
        <f t="shared" si="46"/>
        <v>5.4892418721916574</v>
      </c>
    </row>
    <row r="62" spans="1:65" ht="12.95" customHeight="1" x14ac:dyDescent="0.2">
      <c r="A62" s="144" t="s">
        <v>118</v>
      </c>
      <c r="B62" s="157" t="s">
        <v>109</v>
      </c>
      <c r="C62" s="67">
        <v>55942.060299999997</v>
      </c>
      <c r="D62" s="143"/>
      <c r="E62" s="119">
        <f t="shared" si="58"/>
        <v>7041.9857961115567</v>
      </c>
      <c r="F62" s="119">
        <f t="shared" si="59"/>
        <v>7042</v>
      </c>
      <c r="G62" s="119">
        <f t="shared" si="48"/>
        <v>-3.7832000089110807E-3</v>
      </c>
      <c r="K62" s="119">
        <f>+G62</f>
        <v>-3.7832000089110807E-3</v>
      </c>
      <c r="O62" s="119">
        <f t="shared" ca="1" si="56"/>
        <v>1.2925653884054934E-3</v>
      </c>
      <c r="Q62" s="172">
        <f t="shared" si="61"/>
        <v>40923.560299999997</v>
      </c>
      <c r="S62" s="120">
        <v>1</v>
      </c>
      <c r="W62" s="143"/>
      <c r="Z62" s="119">
        <f t="shared" si="62"/>
        <v>7042</v>
      </c>
      <c r="AA62" s="119">
        <f t="shared" si="63"/>
        <v>-2.7446970334206009E-3</v>
      </c>
      <c r="AB62" s="140">
        <f t="shared" si="50"/>
        <v>1.07848843010258E-6</v>
      </c>
      <c r="AC62" s="140">
        <f t="shared" si="51"/>
        <v>-5.1335964995411583E-4</v>
      </c>
      <c r="AD62" s="119">
        <f t="shared" si="52"/>
        <v>-5.1335964995411583E-4</v>
      </c>
      <c r="AE62" s="119">
        <f t="shared" si="64"/>
        <v>5.2514332553636398E-4</v>
      </c>
      <c r="AF62" s="119">
        <f t="shared" si="53"/>
        <v>-4.3083433344474446E-3</v>
      </c>
      <c r="AG62" s="120">
        <f t="shared" si="54"/>
        <v>-5.1335964995411583E-4</v>
      </c>
      <c r="AH62" s="119">
        <f t="shared" si="65"/>
        <v>-3.2698403589569648E-3</v>
      </c>
      <c r="AI62" s="119">
        <f t="shared" si="66"/>
        <v>0.96018884691915984</v>
      </c>
      <c r="AJ62" s="119">
        <f t="shared" si="67"/>
        <v>-0.95490053889789117</v>
      </c>
      <c r="AK62" s="119">
        <f t="shared" si="68"/>
        <v>-2.7025541900597725E-2</v>
      </c>
      <c r="AL62" s="119">
        <f t="shared" si="69"/>
        <v>-2.5452072543832309</v>
      </c>
      <c r="AM62" s="119">
        <f t="shared" si="70"/>
        <v>-3.2535443349263686</v>
      </c>
      <c r="AN62" s="119">
        <f t="shared" si="72"/>
        <v>3.7655670335309948</v>
      </c>
      <c r="AO62" s="119">
        <f t="shared" si="72"/>
        <v>3.7655670336335594</v>
      </c>
      <c r="AP62" s="119">
        <f t="shared" si="72"/>
        <v>3.7655670310070923</v>
      </c>
      <c r="AQ62" s="119">
        <f t="shared" si="72"/>
        <v>3.7655670982653362</v>
      </c>
      <c r="AR62" s="119">
        <f t="shared" si="72"/>
        <v>3.7655653759257426</v>
      </c>
      <c r="AS62" s="119">
        <f t="shared" si="72"/>
        <v>3.765609482027116</v>
      </c>
      <c r="AT62" s="119">
        <f t="shared" si="72"/>
        <v>3.7644804427189635</v>
      </c>
      <c r="AU62" s="119">
        <f t="shared" si="71"/>
        <v>3.7936805006228465</v>
      </c>
      <c r="AW62" s="119">
        <f t="shared" si="31"/>
        <v>3.6766574646583329E-3</v>
      </c>
      <c r="AX62" s="119">
        <v>10000</v>
      </c>
      <c r="AY62" s="119">
        <f t="shared" si="32"/>
        <v>3.5796927204670001E-3</v>
      </c>
      <c r="AZ62" s="119">
        <f t="shared" si="33"/>
        <v>3.6766574646583329E-3</v>
      </c>
      <c r="BA62" s="119">
        <f t="shared" si="34"/>
        <v>-9.6964744191332665E-5</v>
      </c>
      <c r="BB62" s="119">
        <f t="shared" si="35"/>
        <v>1.0357359970206812</v>
      </c>
      <c r="BC62" s="119">
        <f t="shared" si="36"/>
        <v>-6.0756514339966858E-2</v>
      </c>
      <c r="BD62" s="119">
        <f t="shared" si="37"/>
        <v>-0.73373318745177207</v>
      </c>
      <c r="BE62" s="119">
        <f t="shared" si="38"/>
        <v>-0.38426273646632747</v>
      </c>
      <c r="BF62" s="119">
        <f t="shared" si="39"/>
        <v>5.5811236918197933</v>
      </c>
      <c r="BG62" s="119">
        <f t="shared" si="40"/>
        <v>5.5811236918943843</v>
      </c>
      <c r="BH62" s="119">
        <f t="shared" si="41"/>
        <v>5.5811236939247086</v>
      </c>
      <c r="BI62" s="119">
        <f t="shared" si="42"/>
        <v>5.5811237491890457</v>
      </c>
      <c r="BJ62" s="119">
        <f t="shared" si="43"/>
        <v>5.5811252534534868</v>
      </c>
      <c r="BK62" s="119">
        <f t="shared" si="44"/>
        <v>5.5811661979572591</v>
      </c>
      <c r="BL62" s="119">
        <f t="shared" si="45"/>
        <v>5.5822801207222366</v>
      </c>
      <c r="BM62" s="119">
        <f t="shared" si="46"/>
        <v>5.612197736699911</v>
      </c>
    </row>
    <row r="63" spans="1:65" ht="12.95" customHeight="1" x14ac:dyDescent="0.2">
      <c r="A63" s="144" t="s">
        <v>118</v>
      </c>
      <c r="B63" s="157" t="s">
        <v>110</v>
      </c>
      <c r="C63" s="67">
        <v>55942.195599999999</v>
      </c>
      <c r="D63" s="143"/>
      <c r="E63" s="119">
        <f t="shared" si="58"/>
        <v>7042.4937750985791</v>
      </c>
      <c r="F63" s="119">
        <f t="shared" si="59"/>
        <v>7042.5</v>
      </c>
      <c r="G63" s="119">
        <f t="shared" si="48"/>
        <v>-1.6580000010435469E-3</v>
      </c>
      <c r="K63" s="119">
        <f>+G63</f>
        <v>-1.6580000010435469E-3</v>
      </c>
      <c r="O63" s="119">
        <f t="shared" ca="1" si="56"/>
        <v>1.2930203805693015E-3</v>
      </c>
      <c r="Q63" s="172">
        <f t="shared" si="61"/>
        <v>40923.695599999999</v>
      </c>
      <c r="S63" s="120">
        <v>1</v>
      </c>
      <c r="W63" s="143"/>
      <c r="Z63" s="119">
        <f t="shared" si="62"/>
        <v>7042.5</v>
      </c>
      <c r="AA63" s="119">
        <f t="shared" si="63"/>
        <v>-2.7444974721494274E-3</v>
      </c>
      <c r="AB63" s="140">
        <f t="shared" si="50"/>
        <v>1.1804767547194737E-6</v>
      </c>
      <c r="AC63" s="140">
        <f t="shared" si="51"/>
        <v>1.6121113935203988E-3</v>
      </c>
      <c r="AD63" s="119">
        <f t="shared" si="52"/>
        <v>1.6121113935203988E-3</v>
      </c>
      <c r="AE63" s="119">
        <f t="shared" si="64"/>
        <v>5.2561392241451833E-4</v>
      </c>
      <c r="AF63" s="119">
        <f t="shared" si="53"/>
        <v>-2.1836139234580653E-3</v>
      </c>
      <c r="AG63" s="120">
        <f t="shared" si="54"/>
        <v>1.6121113935203988E-3</v>
      </c>
      <c r="AH63" s="119">
        <f t="shared" si="65"/>
        <v>-3.2701113945639458E-3</v>
      </c>
      <c r="AI63" s="119">
        <f t="shared" si="66"/>
        <v>0.96019653435404784</v>
      </c>
      <c r="AJ63" s="119">
        <f t="shared" si="67"/>
        <v>-0.95498494336685225</v>
      </c>
      <c r="AK63" s="119">
        <f t="shared" si="68"/>
        <v>-2.7036862747341159E-2</v>
      </c>
      <c r="AL63" s="119">
        <f t="shared" si="69"/>
        <v>-2.5449228632287375</v>
      </c>
      <c r="AM63" s="119">
        <f t="shared" si="70"/>
        <v>-3.2518976826467481</v>
      </c>
      <c r="AN63" s="119">
        <f t="shared" si="72"/>
        <v>3.7658628717934866</v>
      </c>
      <c r="AO63" s="119">
        <f t="shared" si="72"/>
        <v>3.7658628718959606</v>
      </c>
      <c r="AP63" s="119">
        <f t="shared" si="72"/>
        <v>3.7658628692712597</v>
      </c>
      <c r="AQ63" s="119">
        <f t="shared" si="72"/>
        <v>3.7658629364985869</v>
      </c>
      <c r="AR63" s="119">
        <f t="shared" si="72"/>
        <v>3.7658612145839019</v>
      </c>
      <c r="AS63" s="119">
        <f t="shared" si="72"/>
        <v>3.7659053191999128</v>
      </c>
      <c r="AT63" s="119">
        <f t="shared" si="72"/>
        <v>3.764776077704977</v>
      </c>
      <c r="AU63" s="119">
        <f t="shared" si="71"/>
        <v>3.7939878902841171</v>
      </c>
      <c r="AW63" s="119">
        <f t="shared" si="31"/>
        <v>3.9162713145864531E-3</v>
      </c>
      <c r="AX63" s="119">
        <v>10200</v>
      </c>
      <c r="AY63" s="119">
        <f t="shared" si="32"/>
        <v>4.2530585168307116E-3</v>
      </c>
      <c r="AZ63" s="119">
        <f t="shared" si="33"/>
        <v>3.9162713145864531E-3</v>
      </c>
      <c r="BA63" s="119">
        <f t="shared" si="34"/>
        <v>3.3678720224425863E-4</v>
      </c>
      <c r="BB63" s="119">
        <f t="shared" si="35"/>
        <v>1.0396900045164275</v>
      </c>
      <c r="BC63" s="119">
        <f t="shared" si="36"/>
        <v>7.2023364283703636E-2</v>
      </c>
      <c r="BD63" s="119">
        <f t="shared" si="37"/>
        <v>-0.60085345324867367</v>
      </c>
      <c r="BE63" s="119">
        <f t="shared" si="38"/>
        <v>-0.3098038709971308</v>
      </c>
      <c r="BF63" s="119">
        <f t="shared" si="39"/>
        <v>5.7090192344976112</v>
      </c>
      <c r="BG63" s="119">
        <f t="shared" si="40"/>
        <v>5.7090192346076298</v>
      </c>
      <c r="BH63" s="119">
        <f t="shared" si="41"/>
        <v>5.7090192373307396</v>
      </c>
      <c r="BI63" s="119">
        <f t="shared" si="42"/>
        <v>5.7090193047315063</v>
      </c>
      <c r="BJ63" s="119">
        <f t="shared" si="43"/>
        <v>5.7090209729934047</v>
      </c>
      <c r="BK63" s="119">
        <f t="shared" si="44"/>
        <v>5.7090622642018571</v>
      </c>
      <c r="BL63" s="119">
        <f t="shared" si="45"/>
        <v>5.7100839133179164</v>
      </c>
      <c r="BM63" s="119">
        <f t="shared" si="46"/>
        <v>5.7351536012081636</v>
      </c>
    </row>
    <row r="64" spans="1:65" ht="12.95" customHeight="1" x14ac:dyDescent="0.2">
      <c r="A64" s="144" t="s">
        <v>118</v>
      </c>
      <c r="B64" s="157" t="s">
        <v>110</v>
      </c>
      <c r="C64" s="67">
        <v>55944.061099999999</v>
      </c>
      <c r="D64" s="143"/>
      <c r="E64" s="119">
        <f t="shared" si="58"/>
        <v>7049.4977277983389</v>
      </c>
      <c r="F64" s="119">
        <f t="shared" si="59"/>
        <v>7049.5</v>
      </c>
      <c r="G64" s="119">
        <f t="shared" si="48"/>
        <v>-6.0520000261021778E-4</v>
      </c>
      <c r="K64" s="119">
        <f>+G64</f>
        <v>-6.0520000261021778E-4</v>
      </c>
      <c r="O64" s="119">
        <f t="shared" ca="1" si="56"/>
        <v>1.2993902708626093E-3</v>
      </c>
      <c r="Q64" s="172">
        <f t="shared" si="61"/>
        <v>40925.561099999999</v>
      </c>
      <c r="S64" s="120">
        <v>1</v>
      </c>
      <c r="W64" s="143"/>
      <c r="Z64" s="119">
        <f t="shared" si="62"/>
        <v>7049.5</v>
      </c>
      <c r="AA64" s="119">
        <f t="shared" si="63"/>
        <v>-2.7416715721096901E-3</v>
      </c>
      <c r="AB64" s="140">
        <f t="shared" si="50"/>
        <v>4.5645107672795385E-6</v>
      </c>
      <c r="AC64" s="140">
        <f t="shared" si="51"/>
        <v>2.6686760534184216E-3</v>
      </c>
      <c r="AD64" s="119">
        <f t="shared" si="52"/>
        <v>2.6686760534184216E-3</v>
      </c>
      <c r="AE64" s="119">
        <f t="shared" si="64"/>
        <v>5.3220448391894928E-4</v>
      </c>
      <c r="AF64" s="119">
        <f t="shared" si="53"/>
        <v>-1.1374044865291671E-3</v>
      </c>
      <c r="AG64" s="120">
        <f t="shared" si="54"/>
        <v>2.6686760534184216E-3</v>
      </c>
      <c r="AH64" s="119">
        <f t="shared" si="65"/>
        <v>-3.2738760560286394E-3</v>
      </c>
      <c r="AI64" s="119">
        <f t="shared" si="66"/>
        <v>0.96030450921008004</v>
      </c>
      <c r="AJ64" s="119">
        <f t="shared" si="67"/>
        <v>-0.95615863321483607</v>
      </c>
      <c r="AK64" s="119">
        <f t="shared" si="68"/>
        <v>-2.719514360312205E-2</v>
      </c>
      <c r="AL64" s="119">
        <f t="shared" si="69"/>
        <v>-2.5409409078991185</v>
      </c>
      <c r="AM64" s="119">
        <f t="shared" si="70"/>
        <v>-3.2290006531902877</v>
      </c>
      <c r="AN64" s="119">
        <f t="shared" si="72"/>
        <v>3.7700048566855977</v>
      </c>
      <c r="AO64" s="119">
        <f t="shared" si="72"/>
        <v>3.7700048567867972</v>
      </c>
      <c r="AP64" s="119">
        <f t="shared" si="72"/>
        <v>3.77000485418696</v>
      </c>
      <c r="AQ64" s="119">
        <f t="shared" si="72"/>
        <v>3.7700049209773105</v>
      </c>
      <c r="AR64" s="119">
        <f t="shared" si="72"/>
        <v>3.7700032051205929</v>
      </c>
      <c r="AS64" s="119">
        <f t="shared" si="72"/>
        <v>3.7700472864820829</v>
      </c>
      <c r="AT64" s="119">
        <f t="shared" si="72"/>
        <v>3.7689152578326839</v>
      </c>
      <c r="AU64" s="119">
        <f t="shared" si="71"/>
        <v>3.7982913455419056</v>
      </c>
      <c r="AW64" s="119">
        <f t="shared" si="31"/>
        <v>4.1592454849244389E-3</v>
      </c>
      <c r="AX64" s="119">
        <v>10400</v>
      </c>
      <c r="AY64" s="119">
        <f t="shared" si="32"/>
        <v>4.9257596949204493E-3</v>
      </c>
      <c r="AZ64" s="119">
        <f t="shared" si="33"/>
        <v>4.1592454849244389E-3</v>
      </c>
      <c r="BA64" s="119">
        <f t="shared" si="34"/>
        <v>7.6651420999601042E-4</v>
      </c>
      <c r="BB64" s="119">
        <f t="shared" si="35"/>
        <v>1.0429643784338281</v>
      </c>
      <c r="BC64" s="119">
        <f t="shared" si="36"/>
        <v>0.20444276744364576</v>
      </c>
      <c r="BD64" s="119">
        <f t="shared" si="37"/>
        <v>-0.46704481461875519</v>
      </c>
      <c r="BE64" s="119">
        <f t="shared" si="38"/>
        <v>-0.23786196128624124</v>
      </c>
      <c r="BF64" s="119">
        <f t="shared" si="39"/>
        <v>5.8373610544712342</v>
      </c>
      <c r="BG64" s="119">
        <f t="shared" si="40"/>
        <v>5.83736105460481</v>
      </c>
      <c r="BH64" s="119">
        <f t="shared" si="41"/>
        <v>5.8373610576815675</v>
      </c>
      <c r="BI64" s="119">
        <f t="shared" si="42"/>
        <v>5.8373611285510671</v>
      </c>
      <c r="BJ64" s="119">
        <f t="shared" si="43"/>
        <v>5.8373627609460215</v>
      </c>
      <c r="BK64" s="119">
        <f t="shared" si="44"/>
        <v>5.83740036087758</v>
      </c>
      <c r="BL64" s="119">
        <f t="shared" si="45"/>
        <v>5.838266235830754</v>
      </c>
      <c r="BM64" s="119">
        <f t="shared" si="46"/>
        <v>5.8581094657164172</v>
      </c>
    </row>
    <row r="65" spans="1:65" ht="12.95" customHeight="1" x14ac:dyDescent="0.2">
      <c r="A65" s="144" t="s">
        <v>118</v>
      </c>
      <c r="B65" s="157" t="s">
        <v>109</v>
      </c>
      <c r="C65" s="67">
        <v>55944.191200000001</v>
      </c>
      <c r="D65" s="143"/>
      <c r="E65" s="119">
        <f t="shared" si="58"/>
        <v>7049.9861835722613</v>
      </c>
      <c r="F65" s="119">
        <f t="shared" si="59"/>
        <v>7050</v>
      </c>
      <c r="G65" s="119">
        <f t="shared" si="48"/>
        <v>-3.6800000016228296E-3</v>
      </c>
      <c r="K65" s="119">
        <f>+G65</f>
        <v>-3.6800000016228296E-3</v>
      </c>
      <c r="O65" s="119">
        <f t="shared" ca="1" si="56"/>
        <v>1.2998452630264166E-3</v>
      </c>
      <c r="Q65" s="172">
        <f t="shared" si="61"/>
        <v>40925.691200000001</v>
      </c>
      <c r="S65" s="120">
        <v>1</v>
      </c>
      <c r="W65" s="143"/>
      <c r="Z65" s="119">
        <f t="shared" si="62"/>
        <v>7050</v>
      </c>
      <c r="AA65" s="119">
        <f t="shared" si="63"/>
        <v>-2.7414674321950623E-3</v>
      </c>
      <c r="AB65" s="140">
        <f t="shared" si="50"/>
        <v>8.8084338387668676E-7</v>
      </c>
      <c r="AC65" s="140">
        <f t="shared" si="51"/>
        <v>-4.0585717360062511E-4</v>
      </c>
      <c r="AD65" s="119">
        <f t="shared" si="52"/>
        <v>-4.0585717360062511E-4</v>
      </c>
      <c r="AE65" s="119">
        <f t="shared" si="64"/>
        <v>5.3267539582714215E-4</v>
      </c>
      <c r="AF65" s="119">
        <f t="shared" si="53"/>
        <v>-4.2126753974499713E-3</v>
      </c>
      <c r="AG65" s="120">
        <f t="shared" si="54"/>
        <v>-4.0585717360062511E-4</v>
      </c>
      <c r="AH65" s="119">
        <f t="shared" si="65"/>
        <v>-3.2741428280222045E-3</v>
      </c>
      <c r="AI65" s="119">
        <f t="shared" si="66"/>
        <v>0.96031224673805227</v>
      </c>
      <c r="AJ65" s="119">
        <f t="shared" si="67"/>
        <v>-0.95624189832762108</v>
      </c>
      <c r="AK65" s="119">
        <f t="shared" si="68"/>
        <v>-2.7206434269595351E-2</v>
      </c>
      <c r="AL65" s="119">
        <f t="shared" si="69"/>
        <v>-2.5406564482116361</v>
      </c>
      <c r="AM65" s="119">
        <f t="shared" si="70"/>
        <v>-3.2273762177000802</v>
      </c>
      <c r="AN65" s="119">
        <f t="shared" si="72"/>
        <v>3.7703007305917073</v>
      </c>
      <c r="AO65" s="119">
        <f t="shared" si="72"/>
        <v>3.7703007306928153</v>
      </c>
      <c r="AP65" s="119">
        <f t="shared" si="72"/>
        <v>3.7703007280947634</v>
      </c>
      <c r="AQ65" s="119">
        <f t="shared" si="72"/>
        <v>3.7703007948536085</v>
      </c>
      <c r="AR65" s="119">
        <f t="shared" si="72"/>
        <v>3.7702990794373719</v>
      </c>
      <c r="AS65" s="119">
        <f t="shared" si="72"/>
        <v>3.7703431589623921</v>
      </c>
      <c r="AT65" s="119">
        <f t="shared" si="72"/>
        <v>3.7692109343378348</v>
      </c>
      <c r="AU65" s="119">
        <f t="shared" si="71"/>
        <v>3.7985987352031763</v>
      </c>
      <c r="AW65" s="119">
        <f t="shared" si="31"/>
        <v>4.405579975672291E-3</v>
      </c>
      <c r="AX65" s="119">
        <v>10600</v>
      </c>
      <c r="AY65" s="119">
        <f t="shared" si="32"/>
        <v>5.5903510554444888E-3</v>
      </c>
      <c r="AZ65" s="119">
        <f t="shared" si="33"/>
        <v>4.405579975672291E-3</v>
      </c>
      <c r="BA65" s="119">
        <f t="shared" si="34"/>
        <v>1.1847710797721978E-3</v>
      </c>
      <c r="BB65" s="119">
        <f t="shared" si="35"/>
        <v>1.0454823735561383</v>
      </c>
      <c r="BC65" s="119">
        <f t="shared" si="36"/>
        <v>0.33391110863124301</v>
      </c>
      <c r="BD65" s="119">
        <f t="shared" si="37"/>
        <v>-0.33248943277457438</v>
      </c>
      <c r="BE65" s="119">
        <f t="shared" si="38"/>
        <v>-0.1677933574336756</v>
      </c>
      <c r="BF65" s="119">
        <f t="shared" si="39"/>
        <v>5.9660605153689099</v>
      </c>
      <c r="BG65" s="119">
        <f t="shared" si="40"/>
        <v>5.9660605154999944</v>
      </c>
      <c r="BH65" s="119">
        <f t="shared" si="41"/>
        <v>5.9660605183672137</v>
      </c>
      <c r="BI65" s="119">
        <f t="shared" si="42"/>
        <v>5.9660605810821199</v>
      </c>
      <c r="BJ65" s="119">
        <f t="shared" si="43"/>
        <v>5.9660619528497767</v>
      </c>
      <c r="BK65" s="119">
        <f t="shared" si="44"/>
        <v>5.9660919574676949</v>
      </c>
      <c r="BL65" s="119">
        <f t="shared" si="45"/>
        <v>5.9667481734085124</v>
      </c>
      <c r="BM65" s="119">
        <f t="shared" si="46"/>
        <v>5.9810653302246708</v>
      </c>
    </row>
    <row r="66" spans="1:65" ht="12.95" customHeight="1" x14ac:dyDescent="0.2">
      <c r="A66" s="67" t="s">
        <v>121</v>
      </c>
      <c r="B66" s="74" t="s">
        <v>109</v>
      </c>
      <c r="C66" s="67">
        <v>55960.306400000001</v>
      </c>
      <c r="D66" s="67">
        <v>2.0000000000000001E-4</v>
      </c>
      <c r="E66" s="119">
        <f t="shared" si="58"/>
        <v>7110.4901227559521</v>
      </c>
      <c r="F66" s="119">
        <f t="shared" si="59"/>
        <v>7110.5</v>
      </c>
      <c r="G66" s="119">
        <f t="shared" si="48"/>
        <v>-2.6308000014978461E-3</v>
      </c>
      <c r="J66" s="119">
        <f>+G66</f>
        <v>-2.6308000014978461E-3</v>
      </c>
      <c r="O66" s="119">
        <f t="shared" ca="1" si="56"/>
        <v>1.3548993148471472E-3</v>
      </c>
      <c r="Q66" s="172">
        <f t="shared" si="61"/>
        <v>40941.806400000001</v>
      </c>
      <c r="S66" s="120">
        <v>1</v>
      </c>
      <c r="W66" s="67"/>
      <c r="Z66" s="119">
        <f t="shared" si="62"/>
        <v>7110.5</v>
      </c>
      <c r="AA66" s="119">
        <f t="shared" si="63"/>
        <v>-2.7145032798686708E-3</v>
      </c>
      <c r="AB66" s="140">
        <f t="shared" si="50"/>
        <v>7.0062388100237755E-9</v>
      </c>
      <c r="AC66" s="140">
        <f t="shared" si="51"/>
        <v>6.7351403087020966E-4</v>
      </c>
      <c r="AD66" s="119">
        <f t="shared" si="52"/>
        <v>6.7351403087020966E-4</v>
      </c>
      <c r="AE66" s="119">
        <f t="shared" si="64"/>
        <v>5.8981075249938493E-4</v>
      </c>
      <c r="AF66" s="119">
        <f t="shared" si="53"/>
        <v>-3.220610753997231E-3</v>
      </c>
      <c r="AG66" s="120">
        <f t="shared" si="54"/>
        <v>6.7351403087020966E-4</v>
      </c>
      <c r="AH66" s="119">
        <f t="shared" si="65"/>
        <v>-3.3043140323680558E-3</v>
      </c>
      <c r="AI66" s="119">
        <f t="shared" si="66"/>
        <v>0.96127298729745081</v>
      </c>
      <c r="AJ66" s="119">
        <f t="shared" si="67"/>
        <v>-0.96575286364229818</v>
      </c>
      <c r="AK66" s="119">
        <f t="shared" si="68"/>
        <v>-2.8557421308368226E-2</v>
      </c>
      <c r="AL66" s="119">
        <f t="shared" si="69"/>
        <v>-2.5062023916281535</v>
      </c>
      <c r="AM66" s="119">
        <f t="shared" si="70"/>
        <v>-3.041053932459433</v>
      </c>
      <c r="AN66" s="119">
        <f t="shared" si="72"/>
        <v>3.8061193753176923</v>
      </c>
      <c r="AO66" s="119">
        <f t="shared" si="72"/>
        <v>3.8061193754076257</v>
      </c>
      <c r="AP66" s="119">
        <f t="shared" si="72"/>
        <v>3.8061193730333707</v>
      </c>
      <c r="AQ66" s="119">
        <f t="shared" si="72"/>
        <v>3.8061194357139621</v>
      </c>
      <c r="AR66" s="119">
        <f t="shared" si="72"/>
        <v>3.806117780940498</v>
      </c>
      <c r="AS66" s="119">
        <f t="shared" si="72"/>
        <v>3.8061614678337725</v>
      </c>
      <c r="AT66" s="119">
        <f t="shared" si="72"/>
        <v>3.8050086114235335</v>
      </c>
      <c r="AU66" s="119">
        <f t="shared" si="71"/>
        <v>3.8357928842169229</v>
      </c>
      <c r="AW66" s="119">
        <f t="shared" si="31"/>
        <v>4.65527478683001E-3</v>
      </c>
      <c r="AX66" s="119">
        <v>10800</v>
      </c>
      <c r="AY66" s="119">
        <f t="shared" si="32"/>
        <v>6.2394883261640477E-3</v>
      </c>
      <c r="AZ66" s="119">
        <f t="shared" si="33"/>
        <v>4.65527478683001E-3</v>
      </c>
      <c r="BA66" s="119">
        <f t="shared" si="34"/>
        <v>1.5842135393340374E-3</v>
      </c>
      <c r="BB66" s="119">
        <f t="shared" si="35"/>
        <v>1.0471832970803467</v>
      </c>
      <c r="BC66" s="119">
        <f t="shared" si="36"/>
        <v>0.45782785310692814</v>
      </c>
      <c r="BD66" s="119">
        <f t="shared" si="37"/>
        <v>-0.19738882234296098</v>
      </c>
      <c r="BE66" s="119">
        <f t="shared" si="38"/>
        <v>-9.9016111810289908E-2</v>
      </c>
      <c r="BF66" s="119">
        <f t="shared" si="39"/>
        <v>6.0950204796804979</v>
      </c>
      <c r="BG66" s="119">
        <f t="shared" si="40"/>
        <v>6.0950204797762293</v>
      </c>
      <c r="BH66" s="119">
        <f t="shared" si="41"/>
        <v>6.0950204818015017</v>
      </c>
      <c r="BI66" s="119">
        <f t="shared" si="42"/>
        <v>6.0950205246477935</v>
      </c>
      <c r="BJ66" s="119">
        <f t="shared" si="43"/>
        <v>6.0950214310958906</v>
      </c>
      <c r="BK66" s="119">
        <f t="shared" si="44"/>
        <v>6.0950406077051023</v>
      </c>
      <c r="BL66" s="119">
        <f t="shared" si="45"/>
        <v>6.0954462872788211</v>
      </c>
      <c r="BM66" s="119">
        <f t="shared" si="46"/>
        <v>6.1040211947329235</v>
      </c>
    </row>
    <row r="67" spans="1:65" ht="12.95" customHeight="1" x14ac:dyDescent="0.2">
      <c r="A67" s="144" t="s">
        <v>120</v>
      </c>
      <c r="B67" s="157" t="s">
        <v>110</v>
      </c>
      <c r="C67" s="171">
        <v>56230.118999999999</v>
      </c>
      <c r="D67" s="143"/>
      <c r="E67" s="119">
        <f t="shared" si="58"/>
        <v>8123.491831787981</v>
      </c>
      <c r="F67" s="119">
        <f t="shared" si="59"/>
        <v>8123.5</v>
      </c>
      <c r="G67" s="119">
        <f t="shared" si="48"/>
        <v>-2.175600006012246E-3</v>
      </c>
      <c r="L67" s="119">
        <f>+G67</f>
        <v>-2.175600006012246E-3</v>
      </c>
      <c r="O67" s="119">
        <f t="shared" ca="1" si="56"/>
        <v>2.276713438721531E-3</v>
      </c>
      <c r="Q67" s="172">
        <f t="shared" si="61"/>
        <v>41211.618999999999</v>
      </c>
      <c r="S67" s="120">
        <v>1</v>
      </c>
      <c r="W67" s="143"/>
      <c r="Z67" s="119">
        <f t="shared" si="62"/>
        <v>8123.5</v>
      </c>
      <c r="AA67" s="119">
        <f t="shared" si="63"/>
        <v>-1.5693579123638489E-3</v>
      </c>
      <c r="AB67" s="140">
        <f t="shared" si="50"/>
        <v>3.6752947611119188E-7</v>
      </c>
      <c r="AC67" s="140">
        <f t="shared" si="51"/>
        <v>9.8590922473168995E-4</v>
      </c>
      <c r="AD67" s="119">
        <f t="shared" si="52"/>
        <v>9.8590922473168995E-4</v>
      </c>
      <c r="AE67" s="119">
        <f t="shared" si="64"/>
        <v>1.592151318380087E-3</v>
      </c>
      <c r="AF67" s="119">
        <f t="shared" si="53"/>
        <v>-3.767751324392333E-3</v>
      </c>
      <c r="AG67" s="120">
        <f t="shared" si="54"/>
        <v>9.8590922473168995E-4</v>
      </c>
      <c r="AH67" s="119">
        <f t="shared" si="65"/>
        <v>-3.161509230743936E-3</v>
      </c>
      <c r="AI67" s="119">
        <f t="shared" si="66"/>
        <v>0.98370587503347162</v>
      </c>
      <c r="AJ67" s="119">
        <f t="shared" si="67"/>
        <v>-0.94685666401886404</v>
      </c>
      <c r="AK67" s="119">
        <f t="shared" si="68"/>
        <v>-4.5274819891659539E-2</v>
      </c>
      <c r="AL67" s="119">
        <f t="shared" si="69"/>
        <v>-1.916257849336811</v>
      </c>
      <c r="AM67" s="119">
        <f t="shared" si="70"/>
        <v>-1.4226841937489185</v>
      </c>
      <c r="AN67" s="119">
        <f t="shared" si="72"/>
        <v>4.4125928965945622</v>
      </c>
      <c r="AO67" s="119">
        <f t="shared" si="72"/>
        <v>4.4125928965949184</v>
      </c>
      <c r="AP67" s="119">
        <f t="shared" si="72"/>
        <v>4.4125928965698948</v>
      </c>
      <c r="AQ67" s="119">
        <f t="shared" si="72"/>
        <v>4.4125928983308089</v>
      </c>
      <c r="AR67" s="119">
        <f t="shared" si="72"/>
        <v>4.41259277441325</v>
      </c>
      <c r="AS67" s="119">
        <f t="shared" si="72"/>
        <v>4.4126014947578014</v>
      </c>
      <c r="AT67" s="119">
        <f t="shared" si="72"/>
        <v>4.4119884246783485</v>
      </c>
      <c r="AU67" s="119">
        <f t="shared" si="71"/>
        <v>4.4585643379512252</v>
      </c>
      <c r="AW67" s="119">
        <f t="shared" si="31"/>
        <v>4.9083299183975962E-3</v>
      </c>
      <c r="AX67" s="119">
        <v>11000</v>
      </c>
      <c r="AY67" s="119">
        <f t="shared" si="32"/>
        <v>6.8661115962279987E-3</v>
      </c>
      <c r="AZ67" s="119">
        <f t="shared" si="33"/>
        <v>4.9083299183975962E-3</v>
      </c>
      <c r="BA67" s="119">
        <f t="shared" si="34"/>
        <v>1.9577816778304029E-3</v>
      </c>
      <c r="BB67" s="119">
        <f t="shared" si="35"/>
        <v>1.0480253152684489</v>
      </c>
      <c r="BC67" s="119">
        <f t="shared" si="36"/>
        <v>0.5736706017494293</v>
      </c>
      <c r="BD67" s="119">
        <f t="shared" si="37"/>
        <v>-6.1959034366486941E-2</v>
      </c>
      <c r="BE67" s="119">
        <f t="shared" si="38"/>
        <v>-3.0989431651697399E-2</v>
      </c>
      <c r="BF67" s="119">
        <f t="shared" si="39"/>
        <v>6.2241374669711398</v>
      </c>
      <c r="BG67" s="119">
        <f t="shared" si="40"/>
        <v>6.2241374670043443</v>
      </c>
      <c r="BH67" s="119">
        <f t="shared" si="41"/>
        <v>6.2241374676956172</v>
      </c>
      <c r="BI67" s="119">
        <f t="shared" si="42"/>
        <v>6.2241374820869986</v>
      </c>
      <c r="BJ67" s="119">
        <f t="shared" si="43"/>
        <v>6.2241377816965553</v>
      </c>
      <c r="BK67" s="119">
        <f t="shared" si="44"/>
        <v>6.2241440191707245</v>
      </c>
      <c r="BL67" s="119">
        <f t="shared" si="45"/>
        <v>6.2242738746001951</v>
      </c>
      <c r="BM67" s="119">
        <f t="shared" si="46"/>
        <v>6.2269770592411771</v>
      </c>
    </row>
    <row r="68" spans="1:65" ht="12.95" customHeight="1" x14ac:dyDescent="0.2">
      <c r="A68" s="144" t="s">
        <v>120</v>
      </c>
      <c r="B68" s="157" t="s">
        <v>109</v>
      </c>
      <c r="C68" s="171">
        <v>56232.119100000004</v>
      </c>
      <c r="D68" s="143"/>
      <c r="E68" s="119">
        <f t="shared" si="58"/>
        <v>8131.001135349934</v>
      </c>
      <c r="F68" s="119">
        <f t="shared" si="59"/>
        <v>8131</v>
      </c>
      <c r="G68" s="119">
        <f t="shared" si="48"/>
        <v>3.0240000342018902E-4</v>
      </c>
      <c r="L68" s="119">
        <f>+G68</f>
        <v>3.0240000342018902E-4</v>
      </c>
      <c r="O68" s="119">
        <f t="shared" ca="1" si="56"/>
        <v>2.2835383211786461E-3</v>
      </c>
      <c r="Q68" s="172">
        <f t="shared" si="61"/>
        <v>41213.619100000004</v>
      </c>
      <c r="S68" s="120">
        <v>1</v>
      </c>
      <c r="W68" s="143"/>
      <c r="Z68" s="119">
        <f t="shared" si="62"/>
        <v>8131</v>
      </c>
      <c r="AA68" s="119">
        <f t="shared" si="63"/>
        <v>-1.5559459500666764E-3</v>
      </c>
      <c r="AB68" s="140">
        <f t="shared" si="50"/>
        <v>3.453449682841007E-6</v>
      </c>
      <c r="AC68" s="140">
        <f t="shared" si="51"/>
        <v>3.4582398402226507E-3</v>
      </c>
      <c r="AD68" s="119">
        <f t="shared" si="52"/>
        <v>3.4582398402226507E-3</v>
      </c>
      <c r="AE68" s="119">
        <f t="shared" si="64"/>
        <v>1.5998938867357853E-3</v>
      </c>
      <c r="AF68" s="119">
        <f t="shared" si="53"/>
        <v>-1.2974938833155963E-3</v>
      </c>
      <c r="AG68" s="120">
        <f t="shared" si="54"/>
        <v>3.4582398402226507E-3</v>
      </c>
      <c r="AH68" s="119">
        <f t="shared" si="65"/>
        <v>-3.1558398368024617E-3</v>
      </c>
      <c r="AI68" s="119">
        <f t="shared" si="66"/>
        <v>0.98390879078017357</v>
      </c>
      <c r="AJ68" s="119">
        <f t="shared" si="67"/>
        <v>-0.94540671153172284</v>
      </c>
      <c r="AK68" s="119">
        <f t="shared" si="68"/>
        <v>-4.5347335208265831E-2</v>
      </c>
      <c r="AL68" s="119">
        <f t="shared" si="69"/>
        <v>-1.9117795756220395</v>
      </c>
      <c r="AM68" s="119">
        <f t="shared" si="70"/>
        <v>-1.4159344665590698</v>
      </c>
      <c r="AN68" s="119">
        <f t="shared" si="72"/>
        <v>4.4171396065129391</v>
      </c>
      <c r="AO68" s="119">
        <f t="shared" si="72"/>
        <v>4.4171396065132642</v>
      </c>
      <c r="AP68" s="119">
        <f t="shared" si="72"/>
        <v>4.4171396064900348</v>
      </c>
      <c r="AQ68" s="119">
        <f t="shared" si="72"/>
        <v>4.4171396081491396</v>
      </c>
      <c r="AR68" s="119">
        <f t="shared" si="72"/>
        <v>4.4171394896518557</v>
      </c>
      <c r="AS68" s="119">
        <f t="shared" si="72"/>
        <v>4.4171479531340747</v>
      </c>
      <c r="AT68" s="119">
        <f t="shared" si="72"/>
        <v>4.4165440533443059</v>
      </c>
      <c r="AU68" s="119">
        <f t="shared" si="71"/>
        <v>4.4631751828702848</v>
      </c>
      <c r="AW68" s="119">
        <f t="shared" si="31"/>
        <v>5.1647453703750484E-3</v>
      </c>
      <c r="AX68" s="119">
        <v>11200</v>
      </c>
      <c r="AY68" s="119">
        <f t="shared" si="32"/>
        <v>7.4636260607074713E-3</v>
      </c>
      <c r="AZ68" s="119">
        <f t="shared" si="33"/>
        <v>5.1647453703750484E-3</v>
      </c>
      <c r="BA68" s="119">
        <f t="shared" si="34"/>
        <v>2.2988806903324228E-3</v>
      </c>
      <c r="BB68" s="119">
        <f t="shared" si="35"/>
        <v>1.0479874674737832</v>
      </c>
      <c r="BC68" s="119">
        <f t="shared" si="36"/>
        <v>0.67908407966598472</v>
      </c>
      <c r="BD68" s="119">
        <f t="shared" si="37"/>
        <v>7.3574936424912307E-2</v>
      </c>
      <c r="BE68" s="119">
        <f t="shared" si="38"/>
        <v>3.6804072246125252E-2</v>
      </c>
      <c r="BF68" s="119">
        <f t="shared" si="39"/>
        <v>6.3533041114509157</v>
      </c>
      <c r="BG68" s="119">
        <f t="shared" si="40"/>
        <v>6.3533041114116608</v>
      </c>
      <c r="BH68" s="119">
        <f t="shared" si="41"/>
        <v>6.3533041105938501</v>
      </c>
      <c r="BI68" s="119">
        <f t="shared" si="42"/>
        <v>6.3533040935559235</v>
      </c>
      <c r="BJ68" s="119">
        <f t="shared" si="43"/>
        <v>6.3533037385947102</v>
      </c>
      <c r="BK68" s="119">
        <f t="shared" si="44"/>
        <v>6.3532963434799541</v>
      </c>
      <c r="BL68" s="119">
        <f t="shared" si="45"/>
        <v>6.3531422775975619</v>
      </c>
      <c r="BM68" s="119">
        <f t="shared" si="46"/>
        <v>6.3499329237494297</v>
      </c>
    </row>
    <row r="69" spans="1:65" ht="12.95" customHeight="1" x14ac:dyDescent="0.2">
      <c r="A69" s="144" t="s">
        <v>120</v>
      </c>
      <c r="B69" s="157" t="s">
        <v>110</v>
      </c>
      <c r="C69" s="171">
        <v>56233.048000000003</v>
      </c>
      <c r="D69" s="143"/>
      <c r="E69" s="119">
        <f t="shared" si="58"/>
        <v>8134.4886570131885</v>
      </c>
      <c r="F69" s="119">
        <f t="shared" si="59"/>
        <v>8134.5</v>
      </c>
      <c r="G69" s="119">
        <f t="shared" si="48"/>
        <v>-3.0211999983293936E-3</v>
      </c>
      <c r="L69" s="119">
        <f>+G69</f>
        <v>-3.0211999983293936E-3</v>
      </c>
      <c r="O69" s="119">
        <f t="shared" ca="1" si="56"/>
        <v>2.2867232663253004E-3</v>
      </c>
      <c r="Q69" s="172">
        <f t="shared" si="61"/>
        <v>41214.548000000003</v>
      </c>
      <c r="S69" s="120">
        <v>1</v>
      </c>
      <c r="W69" s="143"/>
      <c r="Z69" s="119">
        <f t="shared" si="62"/>
        <v>8134.5</v>
      </c>
      <c r="AA69" s="119">
        <f t="shared" si="63"/>
        <v>-1.5496626787953154E-3</v>
      </c>
      <c r="AB69" s="140">
        <f t="shared" si="50"/>
        <v>2.1654220827815398E-6</v>
      </c>
      <c r="AC69" s="140">
        <f t="shared" si="51"/>
        <v>1.3197138292189714E-4</v>
      </c>
      <c r="AD69" s="119">
        <f t="shared" si="52"/>
        <v>1.3197138292189714E-4</v>
      </c>
      <c r="AE69" s="119">
        <f t="shared" si="64"/>
        <v>1.6035087024559753E-3</v>
      </c>
      <c r="AF69" s="119">
        <f t="shared" si="53"/>
        <v>-4.6247087007853689E-3</v>
      </c>
      <c r="AG69" s="120">
        <f t="shared" si="54"/>
        <v>1.3197138292189714E-4</v>
      </c>
      <c r="AH69" s="119">
        <f t="shared" si="65"/>
        <v>-3.1531713812512907E-3</v>
      </c>
      <c r="AI69" s="119">
        <f t="shared" si="66"/>
        <v>0.98400362419112763</v>
      </c>
      <c r="AJ69" s="119">
        <f t="shared" si="67"/>
        <v>-0.94472336928133382</v>
      </c>
      <c r="AK69" s="119">
        <f t="shared" si="68"/>
        <v>-4.5380874667952112E-2</v>
      </c>
      <c r="AL69" s="119">
        <f t="shared" si="69"/>
        <v>-1.9096890819035581</v>
      </c>
      <c r="AM69" s="119">
        <f t="shared" si="70"/>
        <v>-1.4127982756205952</v>
      </c>
      <c r="AN69" s="119">
        <f t="shared" si="72"/>
        <v>4.4192617256133166</v>
      </c>
      <c r="AO69" s="119">
        <f t="shared" si="72"/>
        <v>4.4192617256136284</v>
      </c>
      <c r="AP69" s="119">
        <f t="shared" si="72"/>
        <v>4.419261725591201</v>
      </c>
      <c r="AQ69" s="119">
        <f t="shared" si="72"/>
        <v>4.4192617272042503</v>
      </c>
      <c r="AR69" s="119">
        <f t="shared" si="72"/>
        <v>4.4192616111866059</v>
      </c>
      <c r="AS69" s="119">
        <f t="shared" si="72"/>
        <v>4.4192699558068496</v>
      </c>
      <c r="AT69" s="119">
        <f t="shared" si="72"/>
        <v>4.4186703525869673</v>
      </c>
      <c r="AU69" s="119">
        <f t="shared" si="71"/>
        <v>4.4653269104991793</v>
      </c>
      <c r="AW69" s="119">
        <f t="shared" si="31"/>
        <v>5.4245211427623678E-3</v>
      </c>
      <c r="AX69" s="119">
        <v>11400</v>
      </c>
      <c r="AY69" s="119">
        <f t="shared" si="32"/>
        <v>8.0260709082320917E-3</v>
      </c>
      <c r="AZ69" s="119">
        <f t="shared" si="33"/>
        <v>5.4245211427623678E-3</v>
      </c>
      <c r="BA69" s="119">
        <f t="shared" si="34"/>
        <v>2.6015497654697235E-3</v>
      </c>
      <c r="BB69" s="119">
        <f t="shared" si="35"/>
        <v>1.0470706994441394</v>
      </c>
      <c r="BC69" s="119">
        <f t="shared" si="36"/>
        <v>0.77196362926460116</v>
      </c>
      <c r="BD69" s="119">
        <f t="shared" si="37"/>
        <v>0.20898523825278018</v>
      </c>
      <c r="BE69" s="119">
        <f t="shared" si="38"/>
        <v>0.10487459560196945</v>
      </c>
      <c r="BF69" s="119">
        <f t="shared" si="39"/>
        <v>6.4824118088427349</v>
      </c>
      <c r="BG69" s="119">
        <f t="shared" si="40"/>
        <v>6.4824118087427367</v>
      </c>
      <c r="BH69" s="119">
        <f t="shared" si="41"/>
        <v>6.4824118066226042</v>
      </c>
      <c r="BI69" s="119">
        <f t="shared" si="42"/>
        <v>6.4824117616720462</v>
      </c>
      <c r="BJ69" s="119">
        <f t="shared" si="43"/>
        <v>6.4824108086408128</v>
      </c>
      <c r="BK69" s="119">
        <f t="shared" si="44"/>
        <v>6.4823906027384091</v>
      </c>
      <c r="BL69" s="119">
        <f t="shared" si="45"/>
        <v>6.4819622222155688</v>
      </c>
      <c r="BM69" s="119">
        <f t="shared" si="46"/>
        <v>6.4728887882576833</v>
      </c>
    </row>
    <row r="70" spans="1:65" ht="12.95" customHeight="1" x14ac:dyDescent="0.2">
      <c r="A70" s="144" t="s">
        <v>120</v>
      </c>
      <c r="B70" s="157" t="s">
        <v>109</v>
      </c>
      <c r="C70" s="171">
        <v>56235.046600000001</v>
      </c>
      <c r="D70" s="143"/>
      <c r="E70" s="119">
        <f t="shared" si="58"/>
        <v>8141.9923288790324</v>
      </c>
      <c r="F70" s="119">
        <f t="shared" si="59"/>
        <v>8142</v>
      </c>
      <c r="G70" s="119">
        <f t="shared" si="48"/>
        <v>-2.0432000019354746E-3</v>
      </c>
      <c r="L70" s="119">
        <f>+G70</f>
        <v>-2.0432000019354746E-3</v>
      </c>
      <c r="O70" s="119">
        <f t="shared" ca="1" si="56"/>
        <v>2.2935481487824155E-3</v>
      </c>
      <c r="Q70" s="172">
        <f t="shared" si="61"/>
        <v>41216.546600000001</v>
      </c>
      <c r="S70" s="120">
        <v>1</v>
      </c>
      <c r="W70" s="143"/>
      <c r="Z70" s="119">
        <f t="shared" si="62"/>
        <v>8142</v>
      </c>
      <c r="AA70" s="119">
        <f t="shared" si="63"/>
        <v>-1.5361463811488104E-3</v>
      </c>
      <c r="AB70" s="140">
        <f t="shared" si="50"/>
        <v>2.5710337435286625E-7</v>
      </c>
      <c r="AC70" s="140">
        <f t="shared" si="51"/>
        <v>1.1042045806858554E-3</v>
      </c>
      <c r="AD70" s="119">
        <f t="shared" si="52"/>
        <v>1.1042045806858554E-3</v>
      </c>
      <c r="AE70" s="119">
        <f t="shared" si="64"/>
        <v>1.6112582014725196E-3</v>
      </c>
      <c r="AF70" s="119">
        <f t="shared" si="53"/>
        <v>-3.6544582034079942E-3</v>
      </c>
      <c r="AG70" s="120">
        <f t="shared" si="54"/>
        <v>1.1042045806858554E-3</v>
      </c>
      <c r="AH70" s="119">
        <f t="shared" si="65"/>
        <v>-3.14740458262133E-3</v>
      </c>
      <c r="AI70" s="119">
        <f t="shared" si="66"/>
        <v>0.98420713524177572</v>
      </c>
      <c r="AJ70" s="119">
        <f t="shared" si="67"/>
        <v>-0.94324471486805006</v>
      </c>
      <c r="AK70" s="119">
        <f t="shared" si="68"/>
        <v>-4.5452098382533369E-2</v>
      </c>
      <c r="AL70" s="119">
        <f t="shared" si="69"/>
        <v>-1.905208094366009</v>
      </c>
      <c r="AM70" s="119">
        <f t="shared" si="70"/>
        <v>-1.4061069279685658</v>
      </c>
      <c r="AN70" s="119">
        <f t="shared" si="72"/>
        <v>4.4238098129704753</v>
      </c>
      <c r="AO70" s="119">
        <f t="shared" si="72"/>
        <v>4.4238098129707595</v>
      </c>
      <c r="AP70" s="119">
        <f t="shared" si="72"/>
        <v>4.4238098129499805</v>
      </c>
      <c r="AQ70" s="119">
        <f t="shared" si="72"/>
        <v>4.4238098144673978</v>
      </c>
      <c r="AR70" s="119">
        <f t="shared" si="72"/>
        <v>4.423809703657005</v>
      </c>
      <c r="AS70" s="119">
        <f t="shared" si="72"/>
        <v>4.423817795763485</v>
      </c>
      <c r="AT70" s="119">
        <f t="shared" si="72"/>
        <v>4.4232274356594798</v>
      </c>
      <c r="AU70" s="119">
        <f t="shared" si="71"/>
        <v>4.4699377554182389</v>
      </c>
      <c r="AW70" s="119">
        <f t="shared" si="31"/>
        <v>5.6876572355595541E-3</v>
      </c>
      <c r="AX70" s="119">
        <v>11600</v>
      </c>
      <c r="AY70" s="119">
        <f t="shared" si="32"/>
        <v>8.5482676781737255E-3</v>
      </c>
      <c r="AZ70" s="119">
        <f t="shared" si="33"/>
        <v>5.6876572355595541E-3</v>
      </c>
      <c r="BA70" s="119">
        <f t="shared" si="34"/>
        <v>2.8606104426141714E-3</v>
      </c>
      <c r="BB70" s="119">
        <f t="shared" si="35"/>
        <v>1.045297816352645</v>
      </c>
      <c r="BC70" s="119">
        <f t="shared" si="36"/>
        <v>0.85052706626842933</v>
      </c>
      <c r="BD70" s="119">
        <f t="shared" si="37"/>
        <v>0.34404740935091827</v>
      </c>
      <c r="BE70" s="119">
        <f t="shared" si="38"/>
        <v>0.17374088427045295</v>
      </c>
      <c r="BF70" s="119">
        <f t="shared" si="39"/>
        <v>6.6113534245309324</v>
      </c>
      <c r="BG70" s="119">
        <f t="shared" si="40"/>
        <v>6.6113534243983656</v>
      </c>
      <c r="BH70" s="119">
        <f t="shared" si="41"/>
        <v>6.6113534214880083</v>
      </c>
      <c r="BI70" s="119">
        <f t="shared" si="42"/>
        <v>6.6113533575940542</v>
      </c>
      <c r="BJ70" s="119">
        <f t="shared" si="43"/>
        <v>6.6113519548675166</v>
      </c>
      <c r="BK70" s="119">
        <f t="shared" si="44"/>
        <v>6.6113211596069226</v>
      </c>
      <c r="BL70" s="119">
        <f t="shared" si="45"/>
        <v>6.6106451660771448</v>
      </c>
      <c r="BM70" s="119">
        <f t="shared" si="46"/>
        <v>6.595844652765936</v>
      </c>
    </row>
    <row r="71" spans="1:65" ht="12.95" customHeight="1" x14ac:dyDescent="0.2">
      <c r="A71" s="156" t="s">
        <v>122</v>
      </c>
      <c r="B71" s="74" t="s">
        <v>110</v>
      </c>
      <c r="C71" s="67">
        <v>56238.909899999999</v>
      </c>
      <c r="D71" s="67">
        <v>2.0000000000000001E-4</v>
      </c>
      <c r="E71" s="119">
        <f t="shared" si="58"/>
        <v>8156.4969498733844</v>
      </c>
      <c r="F71" s="119">
        <f t="shared" si="59"/>
        <v>8156.5</v>
      </c>
      <c r="G71" s="119">
        <f t="shared" si="48"/>
        <v>-8.1240000145044178E-4</v>
      </c>
      <c r="K71" s="119">
        <f>+G71</f>
        <v>-8.1240000145044178E-4</v>
      </c>
      <c r="O71" s="119">
        <f t="shared" ca="1" si="56"/>
        <v>2.3067429215328384E-3</v>
      </c>
      <c r="Q71" s="172">
        <f t="shared" si="61"/>
        <v>41220.409899999999</v>
      </c>
      <c r="S71" s="120">
        <v>1</v>
      </c>
      <c r="W71" s="67"/>
      <c r="Z71" s="119">
        <f t="shared" si="62"/>
        <v>8156.5</v>
      </c>
      <c r="AA71" s="119">
        <f t="shared" si="63"/>
        <v>-1.5098134928154755E-3</v>
      </c>
      <c r="AB71" s="140">
        <f t="shared" si="50"/>
        <v>4.8638557793796606E-7</v>
      </c>
      <c r="AC71" s="140">
        <f t="shared" si="51"/>
        <v>2.3236674568805063E-3</v>
      </c>
      <c r="AD71" s="119">
        <f t="shared" si="52"/>
        <v>2.3236674568805063E-3</v>
      </c>
      <c r="AE71" s="119">
        <f t="shared" si="64"/>
        <v>1.6262539655154725E-3</v>
      </c>
      <c r="AF71" s="119">
        <f t="shared" si="53"/>
        <v>-2.4386539669659143E-3</v>
      </c>
      <c r="AG71" s="120">
        <f t="shared" si="54"/>
        <v>2.3236674568805063E-3</v>
      </c>
      <c r="AH71" s="119">
        <f t="shared" si="65"/>
        <v>-3.136067458330948E-3</v>
      </c>
      <c r="AI71" s="119">
        <f t="shared" si="66"/>
        <v>0.98460172550068659</v>
      </c>
      <c r="AJ71" s="119">
        <f t="shared" si="67"/>
        <v>-0.94033051390514699</v>
      </c>
      <c r="AK71" s="119">
        <f t="shared" si="68"/>
        <v>-4.5587289534374048E-2</v>
      </c>
      <c r="AL71" s="119">
        <f t="shared" si="69"/>
        <v>-1.8965395873154969</v>
      </c>
      <c r="AM71" s="119">
        <f t="shared" si="70"/>
        <v>-1.393281346976889</v>
      </c>
      <c r="AN71" s="119">
        <f t="shared" ref="AN71:AT80" si="73">$AU71+$AB$7*SIN(AO71)</f>
        <v>4.4326054530670085</v>
      </c>
      <c r="AO71" s="119">
        <f t="shared" si="73"/>
        <v>4.4326054530672456</v>
      </c>
      <c r="AP71" s="119">
        <f t="shared" si="73"/>
        <v>4.4326054530493861</v>
      </c>
      <c r="AQ71" s="119">
        <f t="shared" si="73"/>
        <v>4.4326054543934381</v>
      </c>
      <c r="AR71" s="119">
        <f t="shared" si="73"/>
        <v>4.4326053532423906</v>
      </c>
      <c r="AS71" s="119">
        <f t="shared" si="73"/>
        <v>4.4326129657956663</v>
      </c>
      <c r="AT71" s="119">
        <f t="shared" si="73"/>
        <v>4.43204061311764</v>
      </c>
      <c r="AU71" s="119">
        <f t="shared" si="71"/>
        <v>4.4788520555950875</v>
      </c>
      <c r="AW71" s="119">
        <f t="shared" si="31"/>
        <v>5.9541536487666058E-3</v>
      </c>
      <c r="AX71" s="119">
        <v>11800</v>
      </c>
      <c r="AY71" s="119">
        <f t="shared" si="32"/>
        <v>9.0259407717162184E-3</v>
      </c>
      <c r="AZ71" s="119">
        <f t="shared" si="33"/>
        <v>5.9541536487666058E-3</v>
      </c>
      <c r="BA71" s="119">
        <f t="shared" si="34"/>
        <v>3.0717871229496135E-3</v>
      </c>
      <c r="BB71" s="119">
        <f t="shared" si="35"/>
        <v>1.0427123601251325</v>
      </c>
      <c r="BC71" s="119">
        <f t="shared" si="36"/>
        <v>0.91336980891192387</v>
      </c>
      <c r="BD71" s="119">
        <f t="shared" si="37"/>
        <v>0.47854643481973175</v>
      </c>
      <c r="BE71" s="119">
        <f t="shared" si="38"/>
        <v>0.2439465326734748</v>
      </c>
      <c r="BF71" s="119">
        <f t="shared" si="39"/>
        <v>6.7400259290408355</v>
      </c>
      <c r="BG71" s="119">
        <f t="shared" si="40"/>
        <v>6.7400259289084303</v>
      </c>
      <c r="BH71" s="119">
        <f t="shared" si="41"/>
        <v>6.7400259258423096</v>
      </c>
      <c r="BI71" s="119">
        <f t="shared" si="42"/>
        <v>6.7400258548396925</v>
      </c>
      <c r="BJ71" s="119">
        <f t="shared" si="43"/>
        <v>6.7400242106223285</v>
      </c>
      <c r="BK71" s="119">
        <f t="shared" si="44"/>
        <v>6.7399861356263022</v>
      </c>
      <c r="BL71" s="119">
        <f t="shared" si="45"/>
        <v>6.7391046353943995</v>
      </c>
      <c r="BM71" s="119">
        <f t="shared" si="46"/>
        <v>6.7188005172741896</v>
      </c>
    </row>
    <row r="72" spans="1:65" ht="12.95" customHeight="1" x14ac:dyDescent="0.2">
      <c r="A72" s="144" t="s">
        <v>120</v>
      </c>
      <c r="B72" s="157" t="s">
        <v>109</v>
      </c>
      <c r="C72" s="171">
        <v>56268.073700000001</v>
      </c>
      <c r="D72" s="143"/>
      <c r="E72" s="119">
        <f t="shared" si="58"/>
        <v>8265.9913887612311</v>
      </c>
      <c r="F72" s="119">
        <f t="shared" si="59"/>
        <v>8266</v>
      </c>
      <c r="G72" s="119">
        <f t="shared" si="48"/>
        <v>-2.2936000023037195E-3</v>
      </c>
      <c r="L72" s="119">
        <f t="shared" ref="L72:L80" si="74">+G72</f>
        <v>-2.2936000023037195E-3</v>
      </c>
      <c r="O72" s="119">
        <f t="shared" ca="1" si="56"/>
        <v>2.4063862054067228E-3</v>
      </c>
      <c r="Q72" s="172">
        <f t="shared" si="61"/>
        <v>41249.573700000001</v>
      </c>
      <c r="S72" s="120">
        <v>1</v>
      </c>
      <c r="W72" s="143"/>
      <c r="Z72" s="119">
        <f t="shared" si="62"/>
        <v>8266</v>
      </c>
      <c r="AA72" s="119">
        <f t="shared" si="63"/>
        <v>-1.3024420058945141E-3</v>
      </c>
      <c r="AB72" s="140">
        <f t="shared" si="50"/>
        <v>9.8239417384591046E-7</v>
      </c>
      <c r="AC72" s="140">
        <f t="shared" si="51"/>
        <v>7.4891017277771595E-4</v>
      </c>
      <c r="AD72" s="119">
        <f t="shared" si="52"/>
        <v>7.4891017277771595E-4</v>
      </c>
      <c r="AE72" s="119">
        <f t="shared" si="64"/>
        <v>1.7400681691869214E-3</v>
      </c>
      <c r="AF72" s="119">
        <f t="shared" si="53"/>
        <v>-4.0336681714906409E-3</v>
      </c>
      <c r="AG72" s="120">
        <f t="shared" si="54"/>
        <v>7.4891017277771595E-4</v>
      </c>
      <c r="AH72" s="119">
        <f t="shared" si="65"/>
        <v>-3.0425101750814355E-3</v>
      </c>
      <c r="AI72" s="119">
        <f t="shared" si="66"/>
        <v>0.98762736643812521</v>
      </c>
      <c r="AJ72" s="119">
        <f t="shared" si="67"/>
        <v>-0.91596702730515445</v>
      </c>
      <c r="AK72" s="119">
        <f t="shared" si="68"/>
        <v>-4.6499739390566723E-2</v>
      </c>
      <c r="AL72" s="119">
        <f t="shared" si="69"/>
        <v>-1.8308505774117612</v>
      </c>
      <c r="AM72" s="119">
        <f t="shared" si="70"/>
        <v>-1.3008735107515697</v>
      </c>
      <c r="AN72" s="119">
        <f t="shared" si="73"/>
        <v>4.4991426568963204</v>
      </c>
      <c r="AO72" s="119">
        <f t="shared" si="73"/>
        <v>4.4991426568963675</v>
      </c>
      <c r="AP72" s="119">
        <f t="shared" si="73"/>
        <v>4.4991426568917277</v>
      </c>
      <c r="AQ72" s="119">
        <f t="shared" si="73"/>
        <v>4.4991426573473898</v>
      </c>
      <c r="AR72" s="119">
        <f t="shared" si="73"/>
        <v>4.4991426126014549</v>
      </c>
      <c r="AS72" s="119">
        <f t="shared" si="73"/>
        <v>4.4991470066869645</v>
      </c>
      <c r="AT72" s="119">
        <f t="shared" si="73"/>
        <v>4.4987159287882736</v>
      </c>
      <c r="AU72" s="119">
        <f t="shared" si="71"/>
        <v>4.546170391413356</v>
      </c>
      <c r="AW72" s="119">
        <f t="shared" si="31"/>
        <v>6.2240103823835245E-3</v>
      </c>
      <c r="AX72" s="119">
        <v>12000</v>
      </c>
      <c r="AY72" s="119">
        <f t="shared" si="32"/>
        <v>9.4558048647517025E-3</v>
      </c>
      <c r="AZ72" s="119">
        <f t="shared" si="33"/>
        <v>6.2240103823835245E-3</v>
      </c>
      <c r="BA72" s="119">
        <f t="shared" si="34"/>
        <v>3.231794482368178E-3</v>
      </c>
      <c r="BB72" s="119">
        <f t="shared" si="35"/>
        <v>1.0393765190274886</v>
      </c>
      <c r="BC72" s="119">
        <f t="shared" si="36"/>
        <v>0.95949988146907494</v>
      </c>
      <c r="BD72" s="119">
        <f t="shared" si="37"/>
        <v>0.61228228294882892</v>
      </c>
      <c r="BE72" s="119">
        <f t="shared" si="38"/>
        <v>0.31607792200625762</v>
      </c>
      <c r="BF72" s="119">
        <f t="shared" si="39"/>
        <v>6.8683328339279193</v>
      </c>
      <c r="BG72" s="119">
        <f t="shared" si="40"/>
        <v>6.868332833820693</v>
      </c>
      <c r="BH72" s="119">
        <f t="shared" si="41"/>
        <v>6.8683328311475353</v>
      </c>
      <c r="BI72" s="119">
        <f t="shared" si="42"/>
        <v>6.8683327645057686</v>
      </c>
      <c r="BJ72" s="119">
        <f t="shared" si="43"/>
        <v>6.8683311031286687</v>
      </c>
      <c r="BK72" s="119">
        <f t="shared" si="44"/>
        <v>6.8682896856421802</v>
      </c>
      <c r="BL72" s="119">
        <f t="shared" si="45"/>
        <v>6.8672575306456478</v>
      </c>
      <c r="BM72" s="119">
        <f t="shared" si="46"/>
        <v>6.8417563817824423</v>
      </c>
    </row>
    <row r="73" spans="1:65" ht="12.95" customHeight="1" x14ac:dyDescent="0.2">
      <c r="A73" s="144" t="s">
        <v>120</v>
      </c>
      <c r="B73" s="157" t="s">
        <v>109</v>
      </c>
      <c r="C73" s="171">
        <v>56268.073900000003</v>
      </c>
      <c r="D73" s="143"/>
      <c r="E73" s="119">
        <f t="shared" si="58"/>
        <v>8265.9921396540503</v>
      </c>
      <c r="F73" s="119">
        <f t="shared" si="59"/>
        <v>8266</v>
      </c>
      <c r="G73" s="119">
        <f t="shared" ref="G73:G104" si="75">+C73-(C$7+F73*C$8)</f>
        <v>-2.0936000000801869E-3</v>
      </c>
      <c r="L73" s="119">
        <f t="shared" si="74"/>
        <v>-2.0936000000801869E-3</v>
      </c>
      <c r="O73" s="119">
        <f t="shared" ca="1" si="56"/>
        <v>2.4063862054067228E-3</v>
      </c>
      <c r="Q73" s="172">
        <f t="shared" si="61"/>
        <v>41249.573900000003</v>
      </c>
      <c r="S73" s="120">
        <v>1</v>
      </c>
      <c r="W73" s="143"/>
      <c r="Z73" s="119">
        <f t="shared" si="62"/>
        <v>8266</v>
      </c>
      <c r="AA73" s="119">
        <f t="shared" si="63"/>
        <v>-1.3024420058945141E-3</v>
      </c>
      <c r="AB73" s="140">
        <f t="shared" ref="AB73:AB104" si="76">S73*(G73-AA73)^2</f>
        <v>6.2593097176389711E-7</v>
      </c>
      <c r="AC73" s="140">
        <f t="shared" ref="AC73:AC104" si="77">+G73-N73-AH73</f>
        <v>9.4891017500124859E-4</v>
      </c>
      <c r="AD73" s="119">
        <f t="shared" ref="AD73:AD104" si="78">+G73-AH73</f>
        <v>9.4891017500124859E-4</v>
      </c>
      <c r="AE73" s="119">
        <f t="shared" si="64"/>
        <v>1.7400681691869214E-3</v>
      </c>
      <c r="AF73" s="119">
        <f t="shared" ref="AF73:AF104" si="79">G73-AE73</f>
        <v>-3.8336681692671083E-3</v>
      </c>
      <c r="AG73" s="120">
        <f t="shared" ref="AG73:AG104" si="80">G73-AH73</f>
        <v>9.4891017500124859E-4</v>
      </c>
      <c r="AH73" s="119">
        <f t="shared" si="65"/>
        <v>-3.0425101750814355E-3</v>
      </c>
      <c r="AI73" s="119">
        <f t="shared" si="66"/>
        <v>0.98762736643812521</v>
      </c>
      <c r="AJ73" s="119">
        <f t="shared" si="67"/>
        <v>-0.91596702730515445</v>
      </c>
      <c r="AK73" s="119">
        <f t="shared" si="68"/>
        <v>-4.6499739390566723E-2</v>
      </c>
      <c r="AL73" s="119">
        <f t="shared" si="69"/>
        <v>-1.8308505774117612</v>
      </c>
      <c r="AM73" s="119">
        <f t="shared" si="70"/>
        <v>-1.3008735107515697</v>
      </c>
      <c r="AN73" s="119">
        <f t="shared" si="73"/>
        <v>4.4991426568963204</v>
      </c>
      <c r="AO73" s="119">
        <f t="shared" si="73"/>
        <v>4.4991426568963675</v>
      </c>
      <c r="AP73" s="119">
        <f t="shared" si="73"/>
        <v>4.4991426568917277</v>
      </c>
      <c r="AQ73" s="119">
        <f t="shared" si="73"/>
        <v>4.4991426573473898</v>
      </c>
      <c r="AR73" s="119">
        <f t="shared" si="73"/>
        <v>4.4991426126014549</v>
      </c>
      <c r="AS73" s="119">
        <f t="shared" si="73"/>
        <v>4.4991470066869645</v>
      </c>
      <c r="AT73" s="119">
        <f t="shared" si="73"/>
        <v>4.4987159287882736</v>
      </c>
      <c r="AU73" s="119">
        <f t="shared" si="71"/>
        <v>4.546170391413356</v>
      </c>
      <c r="AW73" s="119">
        <f t="shared" si="31"/>
        <v>6.4972274364103102E-3</v>
      </c>
      <c r="AX73" s="119">
        <v>12200</v>
      </c>
      <c r="AY73" s="119">
        <f t="shared" si="32"/>
        <v>9.8356164705930473E-3</v>
      </c>
      <c r="AZ73" s="119">
        <f t="shared" si="33"/>
        <v>6.4972274364103102E-3</v>
      </c>
      <c r="BA73" s="119">
        <f t="shared" si="34"/>
        <v>3.3383890341827376E-3</v>
      </c>
      <c r="BB73" s="119">
        <f t="shared" si="35"/>
        <v>1.0353682640242226</v>
      </c>
      <c r="BC73" s="119">
        <f t="shared" si="36"/>
        <v>0.98835144681236764</v>
      </c>
      <c r="BD73" s="119">
        <f t="shared" si="37"/>
        <v>0.7450746449810719</v>
      </c>
      <c r="BE73" s="119">
        <f t="shared" si="38"/>
        <v>0.39078507526611606</v>
      </c>
      <c r="BF73" s="119">
        <f t="shared" si="39"/>
        <v>6.9961863200398637</v>
      </c>
      <c r="BG73" s="119">
        <f t="shared" si="40"/>
        <v>6.9961863199683778</v>
      </c>
      <c r="BH73" s="119">
        <f t="shared" si="41"/>
        <v>6.9961863180042814</v>
      </c>
      <c r="BI73" s="119">
        <f t="shared" si="42"/>
        <v>6.9961862640401149</v>
      </c>
      <c r="BJ73" s="119">
        <f t="shared" si="43"/>
        <v>6.9961847813582922</v>
      </c>
      <c r="BK73" s="119">
        <f t="shared" si="44"/>
        <v>6.9961440449697587</v>
      </c>
      <c r="BL73" s="119">
        <f t="shared" si="45"/>
        <v>6.9950253813040453</v>
      </c>
      <c r="BM73" s="119">
        <f t="shared" si="46"/>
        <v>6.9647122462906959</v>
      </c>
    </row>
    <row r="74" spans="1:65" ht="12.95" customHeight="1" x14ac:dyDescent="0.2">
      <c r="A74" s="144" t="s">
        <v>120</v>
      </c>
      <c r="B74" s="157" t="s">
        <v>109</v>
      </c>
      <c r="C74" s="171">
        <v>56268.074699999997</v>
      </c>
      <c r="D74" s="143"/>
      <c r="E74" s="119">
        <f t="shared" si="58"/>
        <v>8265.9951432252747</v>
      </c>
      <c r="F74" s="119">
        <f t="shared" si="59"/>
        <v>8266</v>
      </c>
      <c r="G74" s="119">
        <f t="shared" si="75"/>
        <v>-1.2936000057379715E-3</v>
      </c>
      <c r="L74" s="119">
        <f t="shared" si="74"/>
        <v>-1.2936000057379715E-3</v>
      </c>
      <c r="O74" s="119">
        <f t="shared" ref="O74:O105" ca="1" si="81">+C$11+C$12*$F74</f>
        <v>2.4063862054067228E-3</v>
      </c>
      <c r="Q74" s="172">
        <f t="shared" si="61"/>
        <v>41249.574699999997</v>
      </c>
      <c r="S74" s="120">
        <v>1</v>
      </c>
      <c r="W74" s="143"/>
      <c r="Z74" s="119">
        <f t="shared" si="62"/>
        <v>8266</v>
      </c>
      <c r="AA74" s="119">
        <f t="shared" si="63"/>
        <v>-1.3024420058945141E-3</v>
      </c>
      <c r="AB74" s="140">
        <f t="shared" si="76"/>
        <v>7.8180966768298275E-11</v>
      </c>
      <c r="AC74" s="140">
        <f t="shared" si="77"/>
        <v>1.748910169343464E-3</v>
      </c>
      <c r="AD74" s="119">
        <f t="shared" si="78"/>
        <v>1.748910169343464E-3</v>
      </c>
      <c r="AE74" s="119">
        <f t="shared" si="64"/>
        <v>1.7400681691869214E-3</v>
      </c>
      <c r="AF74" s="119">
        <f t="shared" si="79"/>
        <v>-3.0336681749248929E-3</v>
      </c>
      <c r="AG74" s="120">
        <f t="shared" si="80"/>
        <v>1.748910169343464E-3</v>
      </c>
      <c r="AH74" s="119">
        <f t="shared" si="65"/>
        <v>-3.0425101750814355E-3</v>
      </c>
      <c r="AI74" s="119">
        <f t="shared" si="66"/>
        <v>0.98762736643812521</v>
      </c>
      <c r="AJ74" s="119">
        <f t="shared" si="67"/>
        <v>-0.91596702730515445</v>
      </c>
      <c r="AK74" s="119">
        <f t="shared" si="68"/>
        <v>-4.6499739390566723E-2</v>
      </c>
      <c r="AL74" s="119">
        <f t="shared" si="69"/>
        <v>-1.8308505774117612</v>
      </c>
      <c r="AM74" s="119">
        <f t="shared" si="70"/>
        <v>-1.3008735107515697</v>
      </c>
      <c r="AN74" s="119">
        <f t="shared" si="73"/>
        <v>4.4991426568963204</v>
      </c>
      <c r="AO74" s="119">
        <f t="shared" si="73"/>
        <v>4.4991426568963675</v>
      </c>
      <c r="AP74" s="119">
        <f t="shared" si="73"/>
        <v>4.4991426568917277</v>
      </c>
      <c r="AQ74" s="119">
        <f t="shared" si="73"/>
        <v>4.4991426573473898</v>
      </c>
      <c r="AR74" s="119">
        <f t="shared" si="73"/>
        <v>4.4991426126014549</v>
      </c>
      <c r="AS74" s="119">
        <f t="shared" si="73"/>
        <v>4.4991470066869645</v>
      </c>
      <c r="AT74" s="119">
        <f t="shared" si="73"/>
        <v>4.4987159287882736</v>
      </c>
      <c r="AU74" s="119">
        <f t="shared" si="71"/>
        <v>4.546170391413356</v>
      </c>
      <c r="AW74" s="119">
        <f t="shared" si="31"/>
        <v>6.7738048108469629E-3</v>
      </c>
      <c r="AX74" s="119">
        <v>12400</v>
      </c>
      <c r="AY74" s="119">
        <f t="shared" si="32"/>
        <v>1.0164189510556731E-2</v>
      </c>
      <c r="AZ74" s="119">
        <f t="shared" si="33"/>
        <v>6.7738048108469629E-3</v>
      </c>
      <c r="BA74" s="119">
        <f t="shared" si="34"/>
        <v>3.3903846997097686E-3</v>
      </c>
      <c r="BB74" s="119">
        <f t="shared" si="35"/>
        <v>1.030777963828019</v>
      </c>
      <c r="BC74" s="119">
        <f t="shared" si="36"/>
        <v>0.99977760547801353</v>
      </c>
      <c r="BD74" s="119">
        <f t="shared" si="37"/>
        <v>0.87676668161983662</v>
      </c>
      <c r="BE74" s="119">
        <f t="shared" si="38"/>
        <v>0.46880706122103794</v>
      </c>
      <c r="BF74" s="119">
        <f t="shared" si="39"/>
        <v>7.1235089779671155</v>
      </c>
      <c r="BG74" s="119">
        <f t="shared" si="40"/>
        <v>7.1235089779283491</v>
      </c>
      <c r="BH74" s="119">
        <f t="shared" si="41"/>
        <v>7.1235089767208581</v>
      </c>
      <c r="BI74" s="119">
        <f t="shared" si="42"/>
        <v>7.1235089391103497</v>
      </c>
      <c r="BJ74" s="119">
        <f t="shared" si="43"/>
        <v>7.1235077676318417</v>
      </c>
      <c r="BK74" s="119">
        <f t="shared" si="44"/>
        <v>7.123471279610353</v>
      </c>
      <c r="BL74" s="119">
        <f t="shared" si="45"/>
        <v>7.122335530672518</v>
      </c>
      <c r="BM74" s="119">
        <f t="shared" si="46"/>
        <v>7.0876681107989494</v>
      </c>
    </row>
    <row r="75" spans="1:65" ht="12.95" customHeight="1" x14ac:dyDescent="0.2">
      <c r="A75" s="144" t="s">
        <v>120</v>
      </c>
      <c r="B75" s="157" t="s">
        <v>109</v>
      </c>
      <c r="C75" s="171">
        <v>56272.068800000001</v>
      </c>
      <c r="D75" s="143"/>
      <c r="E75" s="119">
        <f t="shared" si="58"/>
        <v>8280.9908481184066</v>
      </c>
      <c r="F75" s="119">
        <f t="shared" si="59"/>
        <v>8281</v>
      </c>
      <c r="G75" s="119">
        <f t="shared" si="75"/>
        <v>-2.4376000001211651E-3</v>
      </c>
      <c r="L75" s="119">
        <f t="shared" si="74"/>
        <v>-2.4376000001211651E-3</v>
      </c>
      <c r="O75" s="119">
        <f t="shared" ca="1" si="81"/>
        <v>2.4200359703209539E-3</v>
      </c>
      <c r="Q75" s="172">
        <f t="shared" si="61"/>
        <v>41253.568800000001</v>
      </c>
      <c r="S75" s="120">
        <v>1</v>
      </c>
      <c r="W75" s="143"/>
      <c r="Z75" s="119">
        <f t="shared" si="62"/>
        <v>8281</v>
      </c>
      <c r="AA75" s="119">
        <f t="shared" si="63"/>
        <v>-1.2728733737387434E-3</v>
      </c>
      <c r="AB75" s="140">
        <f t="shared" si="76"/>
        <v>1.3565881142041772E-6</v>
      </c>
      <c r="AC75" s="140">
        <f t="shared" si="77"/>
        <v>5.9101097208837583E-4</v>
      </c>
      <c r="AD75" s="119">
        <f t="shared" si="78"/>
        <v>5.9101097208837583E-4</v>
      </c>
      <c r="AE75" s="119">
        <f t="shared" si="64"/>
        <v>1.7557375984707975E-3</v>
      </c>
      <c r="AF75" s="119">
        <f t="shared" si="79"/>
        <v>-4.1933375985919626E-3</v>
      </c>
      <c r="AG75" s="120">
        <f t="shared" si="80"/>
        <v>5.9101097208837583E-4</v>
      </c>
      <c r="AH75" s="119">
        <f t="shared" si="65"/>
        <v>-3.0286109722095409E-3</v>
      </c>
      <c r="AI75" s="119">
        <f t="shared" si="66"/>
        <v>0.98804776147515083</v>
      </c>
      <c r="AJ75" s="119">
        <f t="shared" si="67"/>
        <v>-0.91230638075219639</v>
      </c>
      <c r="AK75" s="119">
        <f t="shared" si="68"/>
        <v>-4.6609567889996199E-2</v>
      </c>
      <c r="AL75" s="119">
        <f t="shared" si="69"/>
        <v>-1.8218204988377795</v>
      </c>
      <c r="AM75" s="119">
        <f t="shared" si="70"/>
        <v>-1.2887886953765715</v>
      </c>
      <c r="AN75" s="119">
        <f t="shared" si="73"/>
        <v>4.5082733277982383</v>
      </c>
      <c r="AO75" s="119">
        <f t="shared" si="73"/>
        <v>4.5082733277982747</v>
      </c>
      <c r="AP75" s="119">
        <f t="shared" si="73"/>
        <v>4.5082733277945515</v>
      </c>
      <c r="AQ75" s="119">
        <f t="shared" si="73"/>
        <v>4.5082733281763447</v>
      </c>
      <c r="AR75" s="119">
        <f t="shared" si="73"/>
        <v>4.5082732890320987</v>
      </c>
      <c r="AS75" s="119">
        <f t="shared" si="73"/>
        <v>4.5082773024212193</v>
      </c>
      <c r="AT75" s="119">
        <f t="shared" si="73"/>
        <v>4.507866221054031</v>
      </c>
      <c r="AU75" s="119">
        <f t="shared" si="71"/>
        <v>4.5553920812514743</v>
      </c>
      <c r="AW75" s="119">
        <f t="shared" si="31"/>
        <v>7.0537425056934819E-3</v>
      </c>
      <c r="AX75" s="119">
        <v>12600</v>
      </c>
      <c r="AY75" s="119">
        <f t="shared" si="32"/>
        <v>1.0441377150848904E-2</v>
      </c>
      <c r="AZ75" s="119">
        <f t="shared" si="33"/>
        <v>7.0537425056934819E-3</v>
      </c>
      <c r="BA75" s="119">
        <f t="shared" si="34"/>
        <v>3.3876346451554235E-3</v>
      </c>
      <c r="BB75" s="119">
        <f t="shared" si="35"/>
        <v>1.0257047528479157</v>
      </c>
      <c r="BC75" s="119">
        <f t="shared" si="36"/>
        <v>0.99402499808265132</v>
      </c>
      <c r="BD75" s="119">
        <f t="shared" si="37"/>
        <v>1.0072276715800321</v>
      </c>
      <c r="BE75" s="119">
        <f t="shared" si="38"/>
        <v>0.55100416469058777</v>
      </c>
      <c r="BF75" s="119">
        <f t="shared" si="39"/>
        <v>7.2502351132862861</v>
      </c>
      <c r="BG75" s="119">
        <f t="shared" si="40"/>
        <v>7.2502351132698042</v>
      </c>
      <c r="BH75" s="119">
        <f t="shared" si="41"/>
        <v>7.2502351126664584</v>
      </c>
      <c r="BI75" s="119">
        <f t="shared" si="42"/>
        <v>7.2502350905803326</v>
      </c>
      <c r="BJ75" s="119">
        <f t="shared" si="43"/>
        <v>7.2502342820942065</v>
      </c>
      <c r="BK75" s="119">
        <f t="shared" si="44"/>
        <v>7.2502046872521442</v>
      </c>
      <c r="BL75" s="119">
        <f t="shared" si="45"/>
        <v>7.2491222329350551</v>
      </c>
      <c r="BM75" s="119">
        <f t="shared" si="46"/>
        <v>7.2106239753072021</v>
      </c>
    </row>
    <row r="76" spans="1:65" ht="12.95" customHeight="1" x14ac:dyDescent="0.2">
      <c r="A76" s="144" t="s">
        <v>120</v>
      </c>
      <c r="B76" s="157" t="s">
        <v>109</v>
      </c>
      <c r="C76" s="171">
        <v>56272.069300000003</v>
      </c>
      <c r="D76" s="143"/>
      <c r="E76" s="119">
        <f t="shared" si="58"/>
        <v>8280.9927253504429</v>
      </c>
      <c r="F76" s="119">
        <f t="shared" si="59"/>
        <v>8281</v>
      </c>
      <c r="G76" s="119">
        <f t="shared" si="75"/>
        <v>-1.9375999982003123E-3</v>
      </c>
      <c r="L76" s="119">
        <f t="shared" si="74"/>
        <v>-1.9375999982003123E-3</v>
      </c>
      <c r="O76" s="119">
        <f t="shared" ca="1" si="81"/>
        <v>2.4200359703209539E-3</v>
      </c>
      <c r="Q76" s="172">
        <f t="shared" si="61"/>
        <v>41253.569300000003</v>
      </c>
      <c r="S76" s="120">
        <v>1</v>
      </c>
      <c r="W76" s="143"/>
      <c r="Z76" s="119">
        <f t="shared" si="62"/>
        <v>8281</v>
      </c>
      <c r="AA76" s="119">
        <f t="shared" si="63"/>
        <v>-1.2728733737387434E-3</v>
      </c>
      <c r="AB76" s="140">
        <f t="shared" si="76"/>
        <v>4.4186148526807158E-7</v>
      </c>
      <c r="AC76" s="140">
        <f t="shared" si="77"/>
        <v>1.0910109740092286E-3</v>
      </c>
      <c r="AD76" s="119">
        <f t="shared" si="78"/>
        <v>1.0910109740092286E-3</v>
      </c>
      <c r="AE76" s="119">
        <f t="shared" si="64"/>
        <v>1.7557375984707975E-3</v>
      </c>
      <c r="AF76" s="119">
        <f t="shared" si="79"/>
        <v>-3.6933375966711098E-3</v>
      </c>
      <c r="AG76" s="120">
        <f t="shared" si="80"/>
        <v>1.0910109740092286E-3</v>
      </c>
      <c r="AH76" s="119">
        <f t="shared" si="65"/>
        <v>-3.0286109722095409E-3</v>
      </c>
      <c r="AI76" s="119">
        <f t="shared" si="66"/>
        <v>0.98804776147515083</v>
      </c>
      <c r="AJ76" s="119">
        <f t="shared" si="67"/>
        <v>-0.91230638075219639</v>
      </c>
      <c r="AK76" s="119">
        <f t="shared" si="68"/>
        <v>-4.6609567889996199E-2</v>
      </c>
      <c r="AL76" s="119">
        <f t="shared" si="69"/>
        <v>-1.8218204988377795</v>
      </c>
      <c r="AM76" s="119">
        <f t="shared" si="70"/>
        <v>-1.2887886953765715</v>
      </c>
      <c r="AN76" s="119">
        <f t="shared" si="73"/>
        <v>4.5082733277982383</v>
      </c>
      <c r="AO76" s="119">
        <f t="shared" si="73"/>
        <v>4.5082733277982747</v>
      </c>
      <c r="AP76" s="119">
        <f t="shared" si="73"/>
        <v>4.5082733277945515</v>
      </c>
      <c r="AQ76" s="119">
        <f t="shared" si="73"/>
        <v>4.5082733281763447</v>
      </c>
      <c r="AR76" s="119">
        <f t="shared" si="73"/>
        <v>4.5082732890320987</v>
      </c>
      <c r="AS76" s="119">
        <f t="shared" si="73"/>
        <v>4.5082773024212193</v>
      </c>
      <c r="AT76" s="119">
        <f t="shared" si="73"/>
        <v>4.507866221054031</v>
      </c>
      <c r="AU76" s="119">
        <f t="shared" si="71"/>
        <v>4.5553920812514743</v>
      </c>
      <c r="AW76" s="119">
        <f t="shared" si="31"/>
        <v>7.337040520949867E-3</v>
      </c>
      <c r="AX76" s="119">
        <v>12800</v>
      </c>
      <c r="AY76" s="119">
        <f t="shared" si="32"/>
        <v>1.0668024098950639E-2</v>
      </c>
      <c r="AZ76" s="119">
        <f t="shared" si="33"/>
        <v>7.337040520949867E-3</v>
      </c>
      <c r="BA76" s="119">
        <f t="shared" si="34"/>
        <v>3.3309835780007723E-3</v>
      </c>
      <c r="BB76" s="119">
        <f t="shared" si="35"/>
        <v>1.020252914374256</v>
      </c>
      <c r="BC76" s="119">
        <f t="shared" si="36"/>
        <v>0.97169403732223647</v>
      </c>
      <c r="BD76" s="119">
        <f t="shared" si="37"/>
        <v>1.1363545491242781</v>
      </c>
      <c r="BE76" s="119">
        <f t="shared" si="38"/>
        <v>0.6383999745561566</v>
      </c>
      <c r="BF76" s="119">
        <f t="shared" si="39"/>
        <v>7.3763116025883368</v>
      </c>
      <c r="BG76" s="119">
        <f t="shared" si="40"/>
        <v>7.376311602583236</v>
      </c>
      <c r="BH76" s="119">
        <f t="shared" si="41"/>
        <v>7.3763116023526463</v>
      </c>
      <c r="BI76" s="119">
        <f t="shared" si="42"/>
        <v>7.3763115919282285</v>
      </c>
      <c r="BJ76" s="119">
        <f t="shared" si="43"/>
        <v>7.376311120666581</v>
      </c>
      <c r="BK76" s="119">
        <f t="shared" si="44"/>
        <v>7.3762898165636752</v>
      </c>
      <c r="BL76" s="119">
        <f t="shared" si="45"/>
        <v>7.3753276458598735</v>
      </c>
      <c r="BM76" s="119">
        <f t="shared" si="46"/>
        <v>7.3335798398154557</v>
      </c>
    </row>
    <row r="77" spans="1:65" ht="12.95" customHeight="1" x14ac:dyDescent="0.2">
      <c r="A77" s="144" t="s">
        <v>120</v>
      </c>
      <c r="B77" s="157" t="s">
        <v>110</v>
      </c>
      <c r="C77" s="171">
        <v>56274.067999999999</v>
      </c>
      <c r="D77" s="143"/>
      <c r="E77" s="119">
        <f t="shared" si="58"/>
        <v>8288.4967726626837</v>
      </c>
      <c r="F77" s="119">
        <f t="shared" si="59"/>
        <v>8288.5</v>
      </c>
      <c r="G77" s="119">
        <f t="shared" si="75"/>
        <v>-8.5960000433260575E-4</v>
      </c>
      <c r="L77" s="119">
        <f t="shared" si="74"/>
        <v>-8.5960000433260575E-4</v>
      </c>
      <c r="O77" s="119">
        <f t="shared" ca="1" si="81"/>
        <v>2.4268608527780689E-3</v>
      </c>
      <c r="Q77" s="172">
        <f t="shared" si="61"/>
        <v>41255.567999999999</v>
      </c>
      <c r="S77" s="120">
        <v>1</v>
      </c>
      <c r="W77" s="143"/>
      <c r="Z77" s="119">
        <f t="shared" si="62"/>
        <v>8288.5</v>
      </c>
      <c r="AA77" s="119">
        <f t="shared" si="63"/>
        <v>-1.2579849512505646E-3</v>
      </c>
      <c r="AB77" s="140">
        <f t="shared" si="76"/>
        <v>1.587105659308249E-7</v>
      </c>
      <c r="AC77" s="140">
        <f t="shared" si="77"/>
        <v>2.1619643482065588E-3</v>
      </c>
      <c r="AD77" s="119">
        <f t="shared" si="78"/>
        <v>2.1619643482065588E-3</v>
      </c>
      <c r="AE77" s="119">
        <f t="shared" si="64"/>
        <v>1.7635794012885999E-3</v>
      </c>
      <c r="AF77" s="119">
        <f t="shared" si="79"/>
        <v>-2.6231794056212057E-3</v>
      </c>
      <c r="AG77" s="120">
        <f t="shared" si="80"/>
        <v>2.1619643482065588E-3</v>
      </c>
      <c r="AH77" s="119">
        <f t="shared" si="65"/>
        <v>-3.0215643525391645E-3</v>
      </c>
      <c r="AI77" s="119">
        <f t="shared" si="66"/>
        <v>0.98825846127175687</v>
      </c>
      <c r="AJ77" s="119">
        <f t="shared" si="67"/>
        <v>-0.91044694833969619</v>
      </c>
      <c r="AK77" s="119">
        <f t="shared" si="68"/>
        <v>-4.6663091335017871E-2</v>
      </c>
      <c r="AL77" s="119">
        <f t="shared" si="69"/>
        <v>-1.8173025738646433</v>
      </c>
      <c r="AM77" s="119">
        <f t="shared" si="70"/>
        <v>-1.2827950888776023</v>
      </c>
      <c r="AN77" s="119">
        <f t="shared" si="73"/>
        <v>4.5128401219578809</v>
      </c>
      <c r="AO77" s="119">
        <f t="shared" si="73"/>
        <v>4.5128401219579128</v>
      </c>
      <c r="AP77" s="119">
        <f t="shared" si="73"/>
        <v>4.5128401219545902</v>
      </c>
      <c r="AQ77" s="119">
        <f t="shared" si="73"/>
        <v>4.5128401223029275</v>
      </c>
      <c r="AR77" s="119">
        <f t="shared" si="73"/>
        <v>4.512840085782778</v>
      </c>
      <c r="AS77" s="119">
        <f t="shared" si="73"/>
        <v>4.5128439146389079</v>
      </c>
      <c r="AT77" s="119">
        <f t="shared" si="73"/>
        <v>4.5124428824020182</v>
      </c>
      <c r="AU77" s="119">
        <f t="shared" si="71"/>
        <v>4.5600029261705348</v>
      </c>
      <c r="AW77" s="119">
        <f t="shared" si="31"/>
        <v>7.6236988566161182E-3</v>
      </c>
      <c r="AX77" s="119">
        <v>13000</v>
      </c>
      <c r="AY77" s="119">
        <f t="shared" si="32"/>
        <v>1.0845894866267251E-2</v>
      </c>
      <c r="AZ77" s="119">
        <f t="shared" si="33"/>
        <v>7.6236988566161182E-3</v>
      </c>
      <c r="BA77" s="119">
        <f t="shared" si="34"/>
        <v>3.2221960096511333E-3</v>
      </c>
      <c r="BB77" s="119">
        <f t="shared" si="35"/>
        <v>1.0145285020422283</v>
      </c>
      <c r="BC77" s="119">
        <f t="shared" si="36"/>
        <v>0.93368926997336577</v>
      </c>
      <c r="BD77" s="119">
        <f t="shared" si="37"/>
        <v>1.2640723976471064</v>
      </c>
      <c r="BE77" s="119">
        <f t="shared" si="38"/>
        <v>0.73223802947442695</v>
      </c>
      <c r="BF77" s="119">
        <f t="shared" si="39"/>
        <v>7.5016983164266575</v>
      </c>
      <c r="BG77" s="119">
        <f t="shared" si="40"/>
        <v>7.5016983164256699</v>
      </c>
      <c r="BH77" s="119">
        <f t="shared" si="41"/>
        <v>7.5016983163661566</v>
      </c>
      <c r="BI77" s="119">
        <f t="shared" si="42"/>
        <v>7.5016983127815919</v>
      </c>
      <c r="BJ77" s="119">
        <f t="shared" si="43"/>
        <v>7.5016980968778624</v>
      </c>
      <c r="BK77" s="119">
        <f t="shared" si="44"/>
        <v>7.5016850929028163</v>
      </c>
      <c r="BL77" s="119">
        <f t="shared" si="45"/>
        <v>7.5009027041654912</v>
      </c>
      <c r="BM77" s="119">
        <f t="shared" si="46"/>
        <v>7.4565357043237084</v>
      </c>
    </row>
    <row r="78" spans="1:65" ht="12.95" customHeight="1" x14ac:dyDescent="0.2">
      <c r="A78" s="144" t="s">
        <v>120</v>
      </c>
      <c r="B78" s="157" t="s">
        <v>109</v>
      </c>
      <c r="C78" s="171">
        <v>56274.199800000002</v>
      </c>
      <c r="D78" s="143"/>
      <c r="E78" s="119">
        <f t="shared" si="58"/>
        <v>8288.9916110255072</v>
      </c>
      <c r="F78" s="119">
        <f t="shared" si="59"/>
        <v>8289</v>
      </c>
      <c r="G78" s="119">
        <f t="shared" si="75"/>
        <v>-2.2344000026350841E-3</v>
      </c>
      <c r="L78" s="119">
        <f t="shared" si="74"/>
        <v>-2.2344000026350841E-3</v>
      </c>
      <c r="O78" s="119">
        <f t="shared" ca="1" si="81"/>
        <v>2.4273158449418771E-3</v>
      </c>
      <c r="Q78" s="172">
        <f t="shared" si="61"/>
        <v>41255.699800000002</v>
      </c>
      <c r="S78" s="120">
        <v>1</v>
      </c>
      <c r="W78" s="143"/>
      <c r="Z78" s="119">
        <f t="shared" si="62"/>
        <v>8289</v>
      </c>
      <c r="AA78" s="119">
        <f t="shared" si="63"/>
        <v>-1.2569899258072473E-3</v>
      </c>
      <c r="AB78" s="140">
        <f t="shared" si="76"/>
        <v>9.5533045828459792E-7</v>
      </c>
      <c r="AC78" s="140">
        <f t="shared" si="77"/>
        <v>7.8669227933130404E-4</v>
      </c>
      <c r="AD78" s="119">
        <f t="shared" si="78"/>
        <v>7.8669227933130404E-4</v>
      </c>
      <c r="AE78" s="119">
        <f t="shared" si="64"/>
        <v>1.7641023561591408E-3</v>
      </c>
      <c r="AF78" s="119">
        <f t="shared" si="79"/>
        <v>-3.9985023587942245E-3</v>
      </c>
      <c r="AG78" s="120">
        <f t="shared" si="80"/>
        <v>7.8669227933130404E-4</v>
      </c>
      <c r="AH78" s="119">
        <f t="shared" si="65"/>
        <v>-3.0210922819663881E-3</v>
      </c>
      <c r="AI78" s="119">
        <f t="shared" si="66"/>
        <v>0.9882725196917751</v>
      </c>
      <c r="AJ78" s="119">
        <f t="shared" si="67"/>
        <v>-0.91032229664004982</v>
      </c>
      <c r="AK78" s="119">
        <f t="shared" si="68"/>
        <v>-4.6666626514750904E-2</v>
      </c>
      <c r="AL78" s="119">
        <f t="shared" si="69"/>
        <v>-1.8170013103392442</v>
      </c>
      <c r="AM78" s="119">
        <f t="shared" si="70"/>
        <v>-1.282396660008692</v>
      </c>
      <c r="AN78" s="119">
        <f t="shared" si="73"/>
        <v>4.5131446095346766</v>
      </c>
      <c r="AO78" s="119">
        <f t="shared" si="73"/>
        <v>4.5131446095347076</v>
      </c>
      <c r="AP78" s="119">
        <f t="shared" si="73"/>
        <v>4.5131446095314107</v>
      </c>
      <c r="AQ78" s="119">
        <f t="shared" si="73"/>
        <v>4.5131446098775969</v>
      </c>
      <c r="AR78" s="119">
        <f t="shared" si="73"/>
        <v>4.5131445735282689</v>
      </c>
      <c r="AS78" s="119">
        <f t="shared" si="73"/>
        <v>4.5131483902214686</v>
      </c>
      <c r="AT78" s="119">
        <f t="shared" si="73"/>
        <v>4.5127480291015507</v>
      </c>
      <c r="AU78" s="119">
        <f t="shared" si="71"/>
        <v>4.5603103158318046</v>
      </c>
      <c r="AW78" s="119">
        <f t="shared" si="31"/>
        <v>7.9137175126922383E-3</v>
      </c>
      <c r="AX78" s="119">
        <v>13200</v>
      </c>
      <c r="AY78" s="119">
        <f t="shared" si="32"/>
        <v>1.0977584151191416E-2</v>
      </c>
      <c r="AZ78" s="119">
        <f t="shared" si="33"/>
        <v>7.9137175126922383E-3</v>
      </c>
      <c r="BA78" s="119">
        <f t="shared" si="34"/>
        <v>3.0638666384991764E-3</v>
      </c>
      <c r="BB78" s="119">
        <f t="shared" si="35"/>
        <v>1.008636366022593</v>
      </c>
      <c r="BC78" s="119">
        <f t="shared" si="36"/>
        <v>0.88116444459701149</v>
      </c>
      <c r="BD78" s="119">
        <f t="shared" si="37"/>
        <v>1.390334027392222</v>
      </c>
      <c r="BE78" s="119">
        <f t="shared" si="38"/>
        <v>0.83406006489942008</v>
      </c>
      <c r="BF78" s="119">
        <f t="shared" si="39"/>
        <v>7.6263681494416939</v>
      </c>
      <c r="BG78" s="119">
        <f t="shared" si="40"/>
        <v>7.6263681494416105</v>
      </c>
      <c r="BH78" s="119">
        <f t="shared" si="41"/>
        <v>7.6263681494338975</v>
      </c>
      <c r="BI78" s="119">
        <f t="shared" si="42"/>
        <v>7.6263681487236017</v>
      </c>
      <c r="BJ78" s="119">
        <f t="shared" si="43"/>
        <v>7.6263680833062093</v>
      </c>
      <c r="BK78" s="119">
        <f t="shared" si="44"/>
        <v>7.6263620585208018</v>
      </c>
      <c r="BL78" s="119">
        <f t="shared" si="45"/>
        <v>7.6258078603627082</v>
      </c>
      <c r="BM78" s="119">
        <f t="shared" si="46"/>
        <v>7.579491568831962</v>
      </c>
    </row>
    <row r="79" spans="1:65" ht="12.95" customHeight="1" x14ac:dyDescent="0.2">
      <c r="A79" s="144" t="s">
        <v>123</v>
      </c>
      <c r="B79" s="157" t="s">
        <v>110</v>
      </c>
      <c r="C79" s="171">
        <v>56296.973899999997</v>
      </c>
      <c r="D79" s="143"/>
      <c r="E79" s="119">
        <f t="shared" si="58"/>
        <v>8374.4961509234272</v>
      </c>
      <c r="F79" s="119">
        <f t="shared" si="59"/>
        <v>8374.5</v>
      </c>
      <c r="G79" s="119">
        <f t="shared" si="75"/>
        <v>-1.0252000065520406E-3</v>
      </c>
      <c r="L79" s="119">
        <f t="shared" si="74"/>
        <v>-1.0252000065520406E-3</v>
      </c>
      <c r="O79" s="119">
        <f t="shared" ca="1" si="81"/>
        <v>2.5051195049529918E-3</v>
      </c>
      <c r="Q79" s="172">
        <f t="shared" si="61"/>
        <v>41278.473899999997</v>
      </c>
      <c r="S79" s="120">
        <v>1</v>
      </c>
      <c r="W79" s="143"/>
      <c r="Z79" s="119">
        <f t="shared" si="62"/>
        <v>8374.5</v>
      </c>
      <c r="AA79" s="119">
        <f t="shared" si="63"/>
        <v>-1.0823407686601709E-3</v>
      </c>
      <c r="AB79" s="140">
        <f t="shared" si="76"/>
        <v>3.26506669429794E-9</v>
      </c>
      <c r="AC79" s="140">
        <f t="shared" si="77"/>
        <v>1.9109772565793961E-3</v>
      </c>
      <c r="AD79" s="119">
        <f t="shared" si="78"/>
        <v>1.9109772565793961E-3</v>
      </c>
      <c r="AE79" s="119">
        <f t="shared" si="64"/>
        <v>1.8538364944712658E-3</v>
      </c>
      <c r="AF79" s="119">
        <f t="shared" si="79"/>
        <v>-2.8790365010233064E-3</v>
      </c>
      <c r="AG79" s="120">
        <f t="shared" si="80"/>
        <v>1.9109772565793961E-3</v>
      </c>
      <c r="AH79" s="119">
        <f t="shared" si="65"/>
        <v>-2.9361772631314367E-3</v>
      </c>
      <c r="AI79" s="119">
        <f t="shared" si="66"/>
        <v>0.9906970854527769</v>
      </c>
      <c r="AJ79" s="119">
        <f t="shared" si="67"/>
        <v>-0.88774313522385151</v>
      </c>
      <c r="AK79" s="119">
        <f t="shared" si="68"/>
        <v>-4.720978294351838E-2</v>
      </c>
      <c r="AL79" s="119">
        <f t="shared" si="69"/>
        <v>-1.7653583705918749</v>
      </c>
      <c r="AM79" s="119">
        <f t="shared" si="70"/>
        <v>-1.2162851984319782</v>
      </c>
      <c r="AN79" s="119">
        <f t="shared" si="73"/>
        <v>4.565276050050147</v>
      </c>
      <c r="AO79" s="119">
        <f t="shared" si="73"/>
        <v>4.5652760500501524</v>
      </c>
      <c r="AP79" s="119">
        <f t="shared" si="73"/>
        <v>4.5652760500494498</v>
      </c>
      <c r="AQ79" s="119">
        <f t="shared" si="73"/>
        <v>4.5652760501490786</v>
      </c>
      <c r="AR79" s="119">
        <f t="shared" si="73"/>
        <v>4.5652760360237208</v>
      </c>
      <c r="AS79" s="119">
        <f t="shared" si="73"/>
        <v>4.5652780387185805</v>
      </c>
      <c r="AT79" s="119">
        <f t="shared" si="73"/>
        <v>4.5649943660139432</v>
      </c>
      <c r="AU79" s="119">
        <f t="shared" si="71"/>
        <v>4.6128739479090832</v>
      </c>
      <c r="AW79" s="119">
        <f t="shared" si="31"/>
        <v>8.2070964891782228E-3</v>
      </c>
      <c r="AX79" s="119">
        <v>13400</v>
      </c>
      <c r="AY79" s="119">
        <f t="shared" si="32"/>
        <v>1.106641552989277E-2</v>
      </c>
      <c r="AZ79" s="119">
        <f t="shared" si="33"/>
        <v>8.2070964891782228E-3</v>
      </c>
      <c r="BA79" s="119">
        <f t="shared" si="34"/>
        <v>2.8593190407145467E-3</v>
      </c>
      <c r="BB79" s="119">
        <f t="shared" si="35"/>
        <v>1.0026776873502037</v>
      </c>
      <c r="BC79" s="119">
        <f t="shared" si="36"/>
        <v>0.8154664466650835</v>
      </c>
      <c r="BD79" s="119">
        <f t="shared" si="37"/>
        <v>1.5151188039378951</v>
      </c>
      <c r="BE79" s="119">
        <f t="shared" si="38"/>
        <v>0.94581687039064255</v>
      </c>
      <c r="BF79" s="119">
        <f t="shared" si="39"/>
        <v>7.7503067145612041</v>
      </c>
      <c r="BG79" s="119">
        <f t="shared" si="40"/>
        <v>7.7503067145612032</v>
      </c>
      <c r="BH79" s="119">
        <f t="shared" si="41"/>
        <v>7.7503067145610238</v>
      </c>
      <c r="BI79" s="119">
        <f t="shared" si="42"/>
        <v>7.7503067145249691</v>
      </c>
      <c r="BJ79" s="119">
        <f t="shared" si="43"/>
        <v>7.7503067072845822</v>
      </c>
      <c r="BK79" s="119">
        <f t="shared" si="44"/>
        <v>7.7503052533029901</v>
      </c>
      <c r="BL79" s="119">
        <f t="shared" si="45"/>
        <v>7.7500136818863954</v>
      </c>
      <c r="BM79" s="119">
        <f t="shared" si="46"/>
        <v>7.7024474333402146</v>
      </c>
    </row>
    <row r="80" spans="1:65" ht="12.95" customHeight="1" x14ac:dyDescent="0.2">
      <c r="A80" s="144" t="s">
        <v>123</v>
      </c>
      <c r="B80" s="157" t="s">
        <v>109</v>
      </c>
      <c r="C80" s="171">
        <v>56297.106299999999</v>
      </c>
      <c r="D80" s="143"/>
      <c r="E80" s="119">
        <f t="shared" si="58"/>
        <v>8374.9932419646848</v>
      </c>
      <c r="F80" s="119">
        <f t="shared" si="59"/>
        <v>8375</v>
      </c>
      <c r="G80" s="119">
        <f t="shared" si="75"/>
        <v>-1.8000000054598786E-3</v>
      </c>
      <c r="L80" s="119">
        <f t="shared" si="74"/>
        <v>-1.8000000054598786E-3</v>
      </c>
      <c r="O80" s="119">
        <f t="shared" ca="1" si="81"/>
        <v>2.5055744971168E-3</v>
      </c>
      <c r="Q80" s="172">
        <f t="shared" si="61"/>
        <v>41278.606299999999</v>
      </c>
      <c r="S80" s="120">
        <v>1</v>
      </c>
      <c r="W80" s="143"/>
      <c r="Z80" s="119">
        <f t="shared" si="62"/>
        <v>8375</v>
      </c>
      <c r="AA80" s="119">
        <f t="shared" si="63"/>
        <v>-1.0812932803675596E-3</v>
      </c>
      <c r="AB80" s="140">
        <f t="shared" si="76"/>
        <v>5.1653935669292619E-7</v>
      </c>
      <c r="AC80" s="140">
        <f t="shared" si="77"/>
        <v>1.1356563365939282E-3</v>
      </c>
      <c r="AD80" s="119">
        <f t="shared" si="78"/>
        <v>1.1356563365939282E-3</v>
      </c>
      <c r="AE80" s="119">
        <f t="shared" si="64"/>
        <v>1.8543630616862472E-3</v>
      </c>
      <c r="AF80" s="119">
        <f t="shared" si="79"/>
        <v>-3.6543630671461258E-3</v>
      </c>
      <c r="AG80" s="120">
        <f t="shared" si="80"/>
        <v>1.1356563365939282E-3</v>
      </c>
      <c r="AH80" s="119">
        <f t="shared" si="65"/>
        <v>-2.9356563420538067E-3</v>
      </c>
      <c r="AI80" s="119">
        <f t="shared" si="66"/>
        <v>0.99071137874527493</v>
      </c>
      <c r="AJ80" s="119">
        <f t="shared" si="67"/>
        <v>-0.88760372584611236</v>
      </c>
      <c r="AK80" s="119">
        <f t="shared" si="68"/>
        <v>-4.7212597257864607E-2</v>
      </c>
      <c r="AL80" s="119">
        <f t="shared" si="69"/>
        <v>-1.7650556183765971</v>
      </c>
      <c r="AM80" s="119">
        <f t="shared" si="70"/>
        <v>-1.2159099532133271</v>
      </c>
      <c r="AN80" s="119">
        <f t="shared" si="73"/>
        <v>4.5655812890105922</v>
      </c>
      <c r="AO80" s="119">
        <f t="shared" si="73"/>
        <v>4.5655812890105976</v>
      </c>
      <c r="AP80" s="119">
        <f t="shared" si="73"/>
        <v>4.5655812890099021</v>
      </c>
      <c r="AQ80" s="119">
        <f t="shared" si="73"/>
        <v>4.5655812891086756</v>
      </c>
      <c r="AR80" s="119">
        <f t="shared" si="73"/>
        <v>4.5655812750757914</v>
      </c>
      <c r="AS80" s="119">
        <f t="shared" si="73"/>
        <v>4.5655832687665647</v>
      </c>
      <c r="AT80" s="119">
        <f t="shared" si="73"/>
        <v>4.5653002884519296</v>
      </c>
      <c r="AU80" s="119">
        <f t="shared" si="71"/>
        <v>4.6131813375703539</v>
      </c>
      <c r="AW80" s="119">
        <f t="shared" si="31"/>
        <v>8.5038357860740751E-3</v>
      </c>
      <c r="AX80" s="119">
        <v>13600</v>
      </c>
      <c r="AY80" s="119">
        <f t="shared" si="32"/>
        <v>1.1116334180796661E-2</v>
      </c>
      <c r="AZ80" s="119">
        <f t="shared" si="33"/>
        <v>8.5038357860740751E-3</v>
      </c>
      <c r="BA80" s="119">
        <f t="shared" si="34"/>
        <v>2.6124983947225866E-3</v>
      </c>
      <c r="BB80" s="119">
        <f t="shared" si="35"/>
        <v>0.9967480636803977</v>
      </c>
      <c r="BC80" s="119">
        <f t="shared" si="36"/>
        <v>0.7380815201530011</v>
      </c>
      <c r="BD80" s="119">
        <f t="shared" si="37"/>
        <v>1.6384309106253594</v>
      </c>
      <c r="BE80" s="119">
        <f t="shared" si="38"/>
        <v>1.0700294889946906</v>
      </c>
      <c r="BF80" s="119">
        <f t="shared" si="39"/>
        <v>7.8735117671453096</v>
      </c>
      <c r="BG80" s="119">
        <f t="shared" si="40"/>
        <v>7.8735117671453096</v>
      </c>
      <c r="BH80" s="119">
        <f t="shared" si="41"/>
        <v>7.8735117671453096</v>
      </c>
      <c r="BI80" s="119">
        <f t="shared" si="42"/>
        <v>7.8735117671453185</v>
      </c>
      <c r="BJ80" s="119">
        <f t="shared" si="43"/>
        <v>7.8735117671360655</v>
      </c>
      <c r="BK80" s="119">
        <f t="shared" si="44"/>
        <v>7.8735117769827117</v>
      </c>
      <c r="BL80" s="119">
        <f t="shared" si="45"/>
        <v>7.8735012955009749</v>
      </c>
      <c r="BM80" s="119">
        <f t="shared" si="46"/>
        <v>7.8254032978484682</v>
      </c>
    </row>
    <row r="81" spans="1:65" ht="12.95" customHeight="1" x14ac:dyDescent="0.2">
      <c r="A81" s="174" t="s">
        <v>124</v>
      </c>
      <c r="B81" s="175"/>
      <c r="C81" s="174">
        <v>56541.61765</v>
      </c>
      <c r="D81" s="174" t="s">
        <v>125</v>
      </c>
      <c r="E81" s="119">
        <f t="shared" si="58"/>
        <v>9293.0023172552064</v>
      </c>
      <c r="F81" s="119">
        <f t="shared" si="59"/>
        <v>9293</v>
      </c>
      <c r="G81" s="119">
        <f t="shared" si="75"/>
        <v>6.1719999939668924E-4</v>
      </c>
      <c r="K81" s="119">
        <f>+G81</f>
        <v>6.1719999939668924E-4</v>
      </c>
      <c r="O81" s="119">
        <f t="shared" ca="1" si="81"/>
        <v>3.3409401098677223E-3</v>
      </c>
      <c r="Q81" s="172">
        <f t="shared" si="61"/>
        <v>41523.11765</v>
      </c>
      <c r="S81" s="120">
        <v>1</v>
      </c>
      <c r="W81" s="174"/>
      <c r="Z81" s="119">
        <f t="shared" si="62"/>
        <v>9293</v>
      </c>
      <c r="AA81" s="119">
        <f t="shared" si="63"/>
        <v>1.3003342931010937E-3</v>
      </c>
      <c r="AB81" s="140">
        <f t="shared" si="76"/>
        <v>4.6667246323501561E-7</v>
      </c>
      <c r="AC81" s="140">
        <f t="shared" si="77"/>
        <v>2.1734232377393584E-3</v>
      </c>
      <c r="AD81" s="119">
        <f t="shared" si="78"/>
        <v>2.1734232377393584E-3</v>
      </c>
      <c r="AE81" s="119">
        <f t="shared" si="64"/>
        <v>2.8565575314437631E-3</v>
      </c>
      <c r="AF81" s="119">
        <f t="shared" si="79"/>
        <v>-2.2393575320470739E-3</v>
      </c>
      <c r="AG81" s="120">
        <f t="shared" si="80"/>
        <v>2.1734232377393584E-3</v>
      </c>
      <c r="AH81" s="119">
        <f t="shared" si="65"/>
        <v>-1.5562232383426694E-3</v>
      </c>
      <c r="AI81" s="119">
        <f t="shared" si="66"/>
        <v>1.0177084276740462</v>
      </c>
      <c r="AJ81" s="119">
        <f t="shared" si="67"/>
        <v>-0.49772566546121122</v>
      </c>
      <c r="AK81" s="119">
        <f t="shared" si="68"/>
        <v>-4.4740579052579596E-2</v>
      </c>
      <c r="AL81" s="119">
        <f t="shared" si="69"/>
        <v>-1.1939138171113073</v>
      </c>
      <c r="AM81" s="119">
        <f t="shared" si="70"/>
        <v>-0.67967868628569128</v>
      </c>
      <c r="AN81" s="119">
        <f t="shared" ref="AN81:AT90" si="82">$AU81+$AB$7*SIN(AO81)</f>
        <v>5.1336375982861657</v>
      </c>
      <c r="AO81" s="119">
        <f t="shared" si="82"/>
        <v>5.1336375982887867</v>
      </c>
      <c r="AP81" s="119">
        <f t="shared" si="82"/>
        <v>5.1336375984220286</v>
      </c>
      <c r="AQ81" s="119">
        <f t="shared" si="82"/>
        <v>5.1336376051940551</v>
      </c>
      <c r="AR81" s="119">
        <f t="shared" si="82"/>
        <v>5.1336379493828401</v>
      </c>
      <c r="AS81" s="119">
        <f t="shared" si="82"/>
        <v>5.1336554424582728</v>
      </c>
      <c r="AT81" s="119">
        <f t="shared" si="82"/>
        <v>5.1345436143068461</v>
      </c>
      <c r="AU81" s="119">
        <f t="shared" si="71"/>
        <v>5.1775487556632358</v>
      </c>
      <c r="AW81" s="119">
        <f t="shared" si="31"/>
        <v>8.8039354033797937E-3</v>
      </c>
      <c r="AX81" s="119">
        <v>13800</v>
      </c>
      <c r="AY81" s="119">
        <f t="shared" si="32"/>
        <v>1.1131798565788501E-2</v>
      </c>
      <c r="AZ81" s="119">
        <f t="shared" si="33"/>
        <v>8.8039354033797937E-3</v>
      </c>
      <c r="BA81" s="119">
        <f t="shared" si="34"/>
        <v>2.3278631624087066E-3</v>
      </c>
      <c r="BB81" s="119">
        <f t="shared" si="35"/>
        <v>0.99093613912264689</v>
      </c>
      <c r="BC81" s="119">
        <f t="shared" si="36"/>
        <v>0.65058629246636679</v>
      </c>
      <c r="BD81" s="119">
        <f t="shared" si="37"/>
        <v>1.7602972259022089</v>
      </c>
      <c r="BE81" s="119">
        <f t="shared" si="38"/>
        <v>1.2100302633869902</v>
      </c>
      <c r="BF81" s="119">
        <f t="shared" si="39"/>
        <v>7.995992427039373</v>
      </c>
      <c r="BG81" s="119">
        <f t="shared" si="40"/>
        <v>7.9959924270393694</v>
      </c>
      <c r="BH81" s="119">
        <f t="shared" si="41"/>
        <v>7.9959924270399547</v>
      </c>
      <c r="BI81" s="119">
        <f t="shared" si="42"/>
        <v>7.9959924269539338</v>
      </c>
      <c r="BJ81" s="119">
        <f t="shared" si="43"/>
        <v>7.9959924395850903</v>
      </c>
      <c r="BK81" s="119">
        <f t="shared" si="44"/>
        <v>7.9959905848541908</v>
      </c>
      <c r="BL81" s="119">
        <f t="shared" si="45"/>
        <v>7.9962626722694248</v>
      </c>
      <c r="BM81" s="119">
        <f t="shared" si="46"/>
        <v>7.9483591623567218</v>
      </c>
    </row>
    <row r="82" spans="1:65" ht="12.95" customHeight="1" x14ac:dyDescent="0.2">
      <c r="A82" s="156" t="s">
        <v>117</v>
      </c>
      <c r="B82" s="74" t="s">
        <v>109</v>
      </c>
      <c r="C82" s="67">
        <v>56541.62268</v>
      </c>
      <c r="D82" s="67">
        <v>1E-4</v>
      </c>
      <c r="E82" s="119">
        <f t="shared" si="58"/>
        <v>9293.0212022094183</v>
      </c>
      <c r="F82" s="119">
        <f t="shared" si="59"/>
        <v>9293</v>
      </c>
      <c r="G82" s="119">
        <f t="shared" si="75"/>
        <v>5.6471999996574596E-3</v>
      </c>
      <c r="K82" s="119">
        <f>+U82</f>
        <v>0</v>
      </c>
      <c r="O82" s="119">
        <f t="shared" ca="1" si="81"/>
        <v>3.3409401098677223E-3</v>
      </c>
      <c r="Q82" s="172">
        <f t="shared" si="61"/>
        <v>41523.12268</v>
      </c>
      <c r="S82" s="120">
        <v>1</v>
      </c>
      <c r="W82" s="67"/>
      <c r="Z82" s="119">
        <f t="shared" si="62"/>
        <v>9293</v>
      </c>
      <c r="AA82" s="119">
        <f t="shared" si="63"/>
        <v>1.3003342931010937E-3</v>
      </c>
      <c r="AB82" s="140">
        <f t="shared" si="76"/>
        <v>1.8895241470835773E-5</v>
      </c>
      <c r="AC82" s="140">
        <f t="shared" si="77"/>
        <v>7.2034232380001288E-3</v>
      </c>
      <c r="AD82" s="119">
        <f t="shared" si="78"/>
        <v>7.2034232380001288E-3</v>
      </c>
      <c r="AE82" s="119">
        <f t="shared" si="64"/>
        <v>2.8565575314437631E-3</v>
      </c>
      <c r="AF82" s="119">
        <f t="shared" si="79"/>
        <v>2.7906424682136964E-3</v>
      </c>
      <c r="AG82" s="120">
        <f t="shared" si="80"/>
        <v>7.2034232380001288E-3</v>
      </c>
      <c r="AH82" s="119">
        <f t="shared" si="65"/>
        <v>-1.5562232383426694E-3</v>
      </c>
      <c r="AI82" s="119">
        <f t="shared" si="66"/>
        <v>1.0177084276740462</v>
      </c>
      <c r="AJ82" s="119">
        <f t="shared" si="67"/>
        <v>-0.49772566546121122</v>
      </c>
      <c r="AK82" s="119">
        <f t="shared" si="68"/>
        <v>-4.4740579052579596E-2</v>
      </c>
      <c r="AL82" s="119">
        <f t="shared" si="69"/>
        <v>-1.1939138171113073</v>
      </c>
      <c r="AM82" s="119">
        <f t="shared" si="70"/>
        <v>-0.67967868628569128</v>
      </c>
      <c r="AN82" s="119">
        <f t="shared" si="82"/>
        <v>5.1336375982861657</v>
      </c>
      <c r="AO82" s="119">
        <f t="shared" si="82"/>
        <v>5.1336375982887867</v>
      </c>
      <c r="AP82" s="119">
        <f t="shared" si="82"/>
        <v>5.1336375984220286</v>
      </c>
      <c r="AQ82" s="119">
        <f t="shared" si="82"/>
        <v>5.1336376051940551</v>
      </c>
      <c r="AR82" s="119">
        <f t="shared" si="82"/>
        <v>5.1336379493828401</v>
      </c>
      <c r="AS82" s="119">
        <f t="shared" si="82"/>
        <v>5.1336554424582728</v>
      </c>
      <c r="AT82" s="119">
        <f t="shared" si="82"/>
        <v>5.1345436143068461</v>
      </c>
      <c r="AU82" s="119">
        <f t="shared" si="71"/>
        <v>5.1775487556632358</v>
      </c>
      <c r="AW82" s="119">
        <f t="shared" si="31"/>
        <v>9.1073953410953784E-3</v>
      </c>
      <c r="AX82" s="119">
        <v>14000</v>
      </c>
      <c r="AY82" s="119">
        <f t="shared" si="32"/>
        <v>1.1117675001748074E-2</v>
      </c>
      <c r="AZ82" s="119">
        <f t="shared" si="33"/>
        <v>9.1073953410953784E-3</v>
      </c>
      <c r="BA82" s="119">
        <f t="shared" si="34"/>
        <v>2.0102796606526955E-3</v>
      </c>
      <c r="BB82" s="119">
        <f t="shared" si="35"/>
        <v>0.98532273304910623</v>
      </c>
      <c r="BC82" s="119">
        <f t="shared" si="36"/>
        <v>0.55460520384814127</v>
      </c>
      <c r="BD82" s="119">
        <f t="shared" si="37"/>
        <v>1.8807649804098285</v>
      </c>
      <c r="BE82" s="119">
        <f t="shared" si="38"/>
        <v>1.3703346413289035</v>
      </c>
      <c r="BF82" s="119">
        <f t="shared" si="39"/>
        <v>8.1177682631254342</v>
      </c>
      <c r="BG82" s="119">
        <f t="shared" si="40"/>
        <v>8.1177682631252672</v>
      </c>
      <c r="BH82" s="119">
        <f t="shared" si="41"/>
        <v>8.1177682631386379</v>
      </c>
      <c r="BI82" s="119">
        <f t="shared" si="42"/>
        <v>8.1177682620728486</v>
      </c>
      <c r="BJ82" s="119">
        <f t="shared" si="43"/>
        <v>8.1177683470227411</v>
      </c>
      <c r="BK82" s="119">
        <f t="shared" si="44"/>
        <v>8.1177615759208841</v>
      </c>
      <c r="BL82" s="119">
        <f t="shared" si="45"/>
        <v>8.1183007487830725</v>
      </c>
      <c r="BM82" s="119">
        <f t="shared" si="46"/>
        <v>8.0713150268649745</v>
      </c>
    </row>
    <row r="83" spans="1:65" ht="12.95" customHeight="1" x14ac:dyDescent="0.2">
      <c r="A83" s="144" t="s">
        <v>123</v>
      </c>
      <c r="B83" s="157" t="s">
        <v>109</v>
      </c>
      <c r="C83" s="171">
        <v>56638.970300000001</v>
      </c>
      <c r="D83" s="143"/>
      <c r="E83" s="119">
        <f t="shared" si="58"/>
        <v>9658.5093426083549</v>
      </c>
      <c r="F83" s="119">
        <f t="shared" si="59"/>
        <v>9658.5</v>
      </c>
      <c r="G83" s="119">
        <f t="shared" si="75"/>
        <v>2.4884000013116747E-3</v>
      </c>
      <c r="L83" s="119">
        <f>+G83</f>
        <v>2.4884000013116747E-3</v>
      </c>
      <c r="O83" s="119">
        <f t="shared" ca="1" si="81"/>
        <v>3.6735393816111446E-3</v>
      </c>
      <c r="Q83" s="172">
        <f t="shared" si="61"/>
        <v>41620.470300000001</v>
      </c>
      <c r="S83" s="120">
        <v>1</v>
      </c>
      <c r="W83" s="143"/>
      <c r="Z83" s="119">
        <f t="shared" si="62"/>
        <v>9658.5</v>
      </c>
      <c r="AA83" s="119">
        <f t="shared" si="63"/>
        <v>2.4493175635657747E-3</v>
      </c>
      <c r="AB83" s="140">
        <f t="shared" si="76"/>
        <v>1.5274369401621521E-9</v>
      </c>
      <c r="AC83" s="140">
        <f t="shared" si="77"/>
        <v>3.3143667287883877E-3</v>
      </c>
      <c r="AD83" s="119">
        <f t="shared" si="78"/>
        <v>3.3143667287883877E-3</v>
      </c>
      <c r="AE83" s="119">
        <f t="shared" si="64"/>
        <v>3.2752842910424877E-3</v>
      </c>
      <c r="AF83" s="119">
        <f t="shared" si="79"/>
        <v>-7.8688428973081297E-4</v>
      </c>
      <c r="AG83" s="120">
        <f t="shared" si="80"/>
        <v>3.3143667287883877E-3</v>
      </c>
      <c r="AH83" s="119">
        <f t="shared" si="65"/>
        <v>-8.2596672747671301E-4</v>
      </c>
      <c r="AI83" s="119">
        <f t="shared" si="66"/>
        <v>1.0276737522612642</v>
      </c>
      <c r="AJ83" s="119">
        <f t="shared" si="67"/>
        <v>-0.28125133961677623</v>
      </c>
      <c r="AK83" s="119">
        <f t="shared" si="68"/>
        <v>-3.9363323798038509E-2</v>
      </c>
      <c r="AL83" s="119">
        <f t="shared" si="69"/>
        <v>-0.95803706813570222</v>
      </c>
      <c r="AM83" s="119">
        <f t="shared" si="70"/>
        <v>-0.51936400268920391</v>
      </c>
      <c r="AN83" s="119">
        <f t="shared" si="82"/>
        <v>5.3639916387297966</v>
      </c>
      <c r="AO83" s="119">
        <f t="shared" si="82"/>
        <v>5.3639916387533209</v>
      </c>
      <c r="AP83" s="119">
        <f t="shared" si="82"/>
        <v>5.3639916395594369</v>
      </c>
      <c r="AQ83" s="119">
        <f t="shared" si="82"/>
        <v>5.3639916671836554</v>
      </c>
      <c r="AR83" s="119">
        <f t="shared" si="82"/>
        <v>5.3639926138177172</v>
      </c>
      <c r="AS83" s="119">
        <f t="shared" si="82"/>
        <v>5.3640250526152435</v>
      </c>
      <c r="AT83" s="119">
        <f t="shared" si="82"/>
        <v>5.3651358174679133</v>
      </c>
      <c r="AU83" s="119">
        <f t="shared" si="71"/>
        <v>5.4022505980520688</v>
      </c>
      <c r="AW83" s="119">
        <f t="shared" si="31"/>
        <v>9.414215599220831E-3</v>
      </c>
      <c r="AX83" s="119">
        <v>14200</v>
      </c>
      <c r="AY83" s="119">
        <f t="shared" si="32"/>
        <v>1.1079138014876845E-2</v>
      </c>
      <c r="AZ83" s="119">
        <f t="shared" si="33"/>
        <v>9.414215599220831E-3</v>
      </c>
      <c r="BA83" s="119">
        <f t="shared" si="34"/>
        <v>1.6649224156560141E-3</v>
      </c>
      <c r="BB83" s="119">
        <f t="shared" si="35"/>
        <v>0.97998039855114993</v>
      </c>
      <c r="BC83" s="119">
        <f t="shared" si="36"/>
        <v>0.45177511847902468</v>
      </c>
      <c r="BD83" s="119">
        <f t="shared" si="37"/>
        <v>1.9998993337303685</v>
      </c>
      <c r="BE83" s="119">
        <f t="shared" si="38"/>
        <v>1.5572353210687162</v>
      </c>
      <c r="BF83" s="119">
        <f t="shared" si="39"/>
        <v>8.2388682977768752</v>
      </c>
      <c r="BG83" s="119">
        <f t="shared" si="40"/>
        <v>8.2388682977753831</v>
      </c>
      <c r="BH83" s="119">
        <f t="shared" si="41"/>
        <v>8.2388682978579961</v>
      </c>
      <c r="BI83" s="119">
        <f t="shared" si="42"/>
        <v>8.2388682932850799</v>
      </c>
      <c r="BJ83" s="119">
        <f t="shared" si="43"/>
        <v>8.2388685464082538</v>
      </c>
      <c r="BK83" s="119">
        <f t="shared" si="44"/>
        <v>8.2388545351242737</v>
      </c>
      <c r="BL83" s="119">
        <f t="shared" si="45"/>
        <v>8.2396293828216844</v>
      </c>
      <c r="BM83" s="119">
        <f t="shared" si="46"/>
        <v>8.1942708913732289</v>
      </c>
    </row>
    <row r="84" spans="1:65" ht="12.95" customHeight="1" x14ac:dyDescent="0.2">
      <c r="A84" s="144" t="s">
        <v>123</v>
      </c>
      <c r="B84" s="157" t="s">
        <v>110</v>
      </c>
      <c r="C84" s="171">
        <v>56638.970500000003</v>
      </c>
      <c r="D84" s="143"/>
      <c r="E84" s="119">
        <f t="shared" si="58"/>
        <v>9658.5100935011742</v>
      </c>
      <c r="F84" s="119">
        <f t="shared" si="59"/>
        <v>9658.5</v>
      </c>
      <c r="G84" s="119">
        <f t="shared" si="75"/>
        <v>2.6884000035352074E-3</v>
      </c>
      <c r="L84" s="119">
        <f>+G84</f>
        <v>2.6884000035352074E-3</v>
      </c>
      <c r="O84" s="119">
        <f t="shared" ca="1" si="81"/>
        <v>3.6735393816111446E-3</v>
      </c>
      <c r="Q84" s="172">
        <f t="shared" si="61"/>
        <v>41620.470500000003</v>
      </c>
      <c r="S84" s="120">
        <v>1</v>
      </c>
      <c r="W84" s="143"/>
      <c r="Z84" s="119">
        <f t="shared" si="62"/>
        <v>9658.5</v>
      </c>
      <c r="AA84" s="119">
        <f t="shared" si="63"/>
        <v>2.4493175635657747E-3</v>
      </c>
      <c r="AB84" s="140">
        <f t="shared" si="76"/>
        <v>5.7160413101737385E-8</v>
      </c>
      <c r="AC84" s="140">
        <f t="shared" si="77"/>
        <v>3.5143667310119204E-3</v>
      </c>
      <c r="AD84" s="119">
        <f t="shared" si="78"/>
        <v>3.5143667310119204E-3</v>
      </c>
      <c r="AE84" s="119">
        <f t="shared" si="64"/>
        <v>3.2752842910424877E-3</v>
      </c>
      <c r="AF84" s="119">
        <f t="shared" si="79"/>
        <v>-5.8688428750728033E-4</v>
      </c>
      <c r="AG84" s="120">
        <f t="shared" si="80"/>
        <v>3.5143667310119204E-3</v>
      </c>
      <c r="AH84" s="119">
        <f t="shared" si="65"/>
        <v>-8.2596672747671301E-4</v>
      </c>
      <c r="AI84" s="119">
        <f t="shared" si="66"/>
        <v>1.0276737522612642</v>
      </c>
      <c r="AJ84" s="119">
        <f t="shared" si="67"/>
        <v>-0.28125133961677623</v>
      </c>
      <c r="AK84" s="119">
        <f t="shared" si="68"/>
        <v>-3.9363323798038509E-2</v>
      </c>
      <c r="AL84" s="119">
        <f t="shared" si="69"/>
        <v>-0.95803706813570222</v>
      </c>
      <c r="AM84" s="119">
        <f t="shared" si="70"/>
        <v>-0.51936400268920391</v>
      </c>
      <c r="AN84" s="119">
        <f t="shared" si="82"/>
        <v>5.3639916387297966</v>
      </c>
      <c r="AO84" s="119">
        <f t="shared" si="82"/>
        <v>5.3639916387533209</v>
      </c>
      <c r="AP84" s="119">
        <f t="shared" si="82"/>
        <v>5.3639916395594369</v>
      </c>
      <c r="AQ84" s="119">
        <f t="shared" si="82"/>
        <v>5.3639916671836554</v>
      </c>
      <c r="AR84" s="119">
        <f t="shared" si="82"/>
        <v>5.3639926138177172</v>
      </c>
      <c r="AS84" s="119">
        <f t="shared" si="82"/>
        <v>5.3640250526152435</v>
      </c>
      <c r="AT84" s="119">
        <f t="shared" si="82"/>
        <v>5.3651358174679133</v>
      </c>
      <c r="AU84" s="119">
        <f t="shared" si="71"/>
        <v>5.4022505980520688</v>
      </c>
      <c r="AW84" s="119">
        <f t="shared" si="31"/>
        <v>9.7243961777561481E-3</v>
      </c>
      <c r="AX84" s="119">
        <v>14400</v>
      </c>
      <c r="AY84" s="119">
        <f t="shared" si="32"/>
        <v>1.1021578379810605E-2</v>
      </c>
      <c r="AZ84" s="119">
        <f t="shared" si="33"/>
        <v>9.7243961777561481E-3</v>
      </c>
      <c r="BA84" s="119">
        <f t="shared" si="34"/>
        <v>1.2971822020544576E-3</v>
      </c>
      <c r="BB84" s="119">
        <f t="shared" si="35"/>
        <v>0.97497332917033608</v>
      </c>
      <c r="BC84" s="119">
        <f t="shared" si="36"/>
        <v>0.34371722315410119</v>
      </c>
      <c r="BD84" s="119">
        <f t="shared" si="37"/>
        <v>2.1177809817029321</v>
      </c>
      <c r="BE84" s="119">
        <f t="shared" si="38"/>
        <v>1.7797916255889619</v>
      </c>
      <c r="BF84" s="119">
        <f t="shared" si="39"/>
        <v>8.3593299792209539</v>
      </c>
      <c r="BG84" s="119">
        <f t="shared" si="40"/>
        <v>8.3593299792143281</v>
      </c>
      <c r="BH84" s="119">
        <f t="shared" si="41"/>
        <v>8.3593299794987441</v>
      </c>
      <c r="BI84" s="119">
        <f t="shared" si="42"/>
        <v>8.3593299672891526</v>
      </c>
      <c r="BJ84" s="119">
        <f t="shared" si="43"/>
        <v>8.3593304914329529</v>
      </c>
      <c r="BK84" s="119">
        <f t="shared" si="44"/>
        <v>8.359307990091013</v>
      </c>
      <c r="BL84" s="119">
        <f t="shared" si="45"/>
        <v>8.3602731441133535</v>
      </c>
      <c r="BM84" s="119">
        <f t="shared" si="46"/>
        <v>8.3172267558814816</v>
      </c>
    </row>
    <row r="85" spans="1:65" ht="12.95" customHeight="1" x14ac:dyDescent="0.2">
      <c r="A85" s="144" t="s">
        <v>123</v>
      </c>
      <c r="B85" s="157" t="s">
        <v>110</v>
      </c>
      <c r="C85" s="171">
        <v>56639.102700000003</v>
      </c>
      <c r="D85" s="143"/>
      <c r="E85" s="119">
        <f t="shared" ref="E85:E116" si="83">+(C85-C$7)/C$8</f>
        <v>9659.0064336496107</v>
      </c>
      <c r="F85" s="119">
        <f t="shared" ref="F85:F116" si="84">ROUND(2*E85,0)/2</f>
        <v>9659</v>
      </c>
      <c r="G85" s="119">
        <f t="shared" si="75"/>
        <v>1.7136000024038367E-3</v>
      </c>
      <c r="L85" s="119">
        <f>+G85</f>
        <v>1.7136000024038367E-3</v>
      </c>
      <c r="O85" s="119">
        <f t="shared" ca="1" si="81"/>
        <v>3.6739943737749527E-3</v>
      </c>
      <c r="Q85" s="172">
        <f t="shared" ref="Q85:Q116" si="85">+C85-15018.5</f>
        <v>41620.602700000003</v>
      </c>
      <c r="S85" s="120">
        <v>1</v>
      </c>
      <c r="W85" s="143"/>
      <c r="Z85" s="119">
        <f t="shared" ref="Z85:Z116" si="86">F85</f>
        <v>9659</v>
      </c>
      <c r="AA85" s="119">
        <f t="shared" ref="AA85:AA116" si="87">AB$3+AB$4*Z85+AB$5*Z85^2+AH85</f>
        <v>2.450941061948873E-3</v>
      </c>
      <c r="AB85" s="140">
        <f t="shared" si="76"/>
        <v>5.4367183809099674E-7</v>
      </c>
      <c r="AC85" s="140">
        <f t="shared" si="77"/>
        <v>2.5385237318550106E-3</v>
      </c>
      <c r="AD85" s="119">
        <f t="shared" si="78"/>
        <v>2.5385237318550106E-3</v>
      </c>
      <c r="AE85" s="119">
        <f t="shared" ref="AE85:AE116" si="88">AB$3+AB$4*Z85+AB$5*Z85^2</f>
        <v>3.2758647914000469E-3</v>
      </c>
      <c r="AF85" s="119">
        <f t="shared" si="79"/>
        <v>-1.5622647889962102E-3</v>
      </c>
      <c r="AG85" s="120">
        <f t="shared" si="80"/>
        <v>2.5385237318550106E-3</v>
      </c>
      <c r="AH85" s="119">
        <f t="shared" ref="AH85:AH116" si="89">$AB$6*($AB$11/AI85*AJ85+$AB$12)</f>
        <v>-8.2492372945117381E-4</v>
      </c>
      <c r="AI85" s="119">
        <f t="shared" ref="AI85:AI116" si="90">1+$AB$7*COS(AL85)</f>
        <v>1.0276865743051742</v>
      </c>
      <c r="AJ85" s="119">
        <f t="shared" ref="AJ85:AJ116" si="91">SIN(AL85+RADIANS($AB$9))</f>
        <v>-0.28093870169450469</v>
      </c>
      <c r="AK85" s="119">
        <f t="shared" ref="AK85:AK116" si="92">$AB$7*SIN(AL85)</f>
        <v>-3.9354306344936724E-2</v>
      </c>
      <c r="AL85" s="119">
        <f t="shared" ref="AL85:AL116" si="93">2*ATAN(AM85)</f>
        <v>-0.95771129502050167</v>
      </c>
      <c r="AM85" s="119">
        <f t="shared" ref="AM85:AM116" si="94">SQRT((1+$AB$7)/(1-$AB$7))*TAN(AN85/2)</f>
        <v>-0.51915719677318806</v>
      </c>
      <c r="AN85" s="119">
        <f t="shared" si="82"/>
        <v>5.3643082700862088</v>
      </c>
      <c r="AO85" s="119">
        <f t="shared" si="82"/>
        <v>5.3643082701097846</v>
      </c>
      <c r="AP85" s="119">
        <f t="shared" si="82"/>
        <v>5.364308270917352</v>
      </c>
      <c r="AQ85" s="119">
        <f t="shared" si="82"/>
        <v>5.3643082985798198</v>
      </c>
      <c r="AR85" s="119">
        <f t="shared" si="82"/>
        <v>5.364309246131306</v>
      </c>
      <c r="AS85" s="119">
        <f t="shared" si="82"/>
        <v>5.3643417028947242</v>
      </c>
      <c r="AT85" s="119">
        <f t="shared" si="82"/>
        <v>5.3654526222404995</v>
      </c>
      <c r="AU85" s="119">
        <f t="shared" ref="AU85:AU116" si="95">RADIANS($AB$9)+$AB$18*(F85-AB$15)</f>
        <v>5.4025579877133394</v>
      </c>
      <c r="AW85" s="119">
        <f t="shared" si="31"/>
        <v>1.0037937076701333E-2</v>
      </c>
      <c r="AX85" s="119">
        <v>14600</v>
      </c>
      <c r="AY85" s="119">
        <f t="shared" si="32"/>
        <v>1.0950519872574255E-2</v>
      </c>
      <c r="AZ85" s="119">
        <f t="shared" si="33"/>
        <v>1.0037937076701333E-2</v>
      </c>
      <c r="BA85" s="119">
        <f t="shared" si="34"/>
        <v>9.1258279587292236E-4</v>
      </c>
      <c r="BB85" s="119">
        <f t="shared" si="35"/>
        <v>0.9703575301974946</v>
      </c>
      <c r="BC85" s="119">
        <f t="shared" si="36"/>
        <v>0.23201582255419023</v>
      </c>
      <c r="BD85" s="119">
        <f t="shared" si="37"/>
        <v>2.2345038758185631</v>
      </c>
      <c r="BE85" s="119">
        <f t="shared" si="38"/>
        <v>2.0515596927574138</v>
      </c>
      <c r="BF85" s="119">
        <f t="shared" si="39"/>
        <v>8.479198159556228</v>
      </c>
      <c r="BG85" s="119">
        <f t="shared" si="40"/>
        <v>8.4791981595367485</v>
      </c>
      <c r="BH85" s="119">
        <f t="shared" si="41"/>
        <v>8.4791981602284441</v>
      </c>
      <c r="BI85" s="119">
        <f t="shared" si="42"/>
        <v>8.4791981356670991</v>
      </c>
      <c r="BJ85" s="119">
        <f t="shared" si="43"/>
        <v>8.4791990078130368</v>
      </c>
      <c r="BK85" s="119">
        <f t="shared" si="44"/>
        <v>8.4791680382399441</v>
      </c>
      <c r="BL85" s="119">
        <f t="shared" si="45"/>
        <v>8.4802669433535325</v>
      </c>
      <c r="BM85" s="119">
        <f t="shared" si="46"/>
        <v>8.4401826203897343</v>
      </c>
    </row>
    <row r="86" spans="1:65" ht="12.95" customHeight="1" x14ac:dyDescent="0.2">
      <c r="A86" s="144" t="s">
        <v>123</v>
      </c>
      <c r="B86" s="157" t="s">
        <v>109</v>
      </c>
      <c r="C86" s="171">
        <v>56639.103000000003</v>
      </c>
      <c r="D86" s="143"/>
      <c r="E86" s="119">
        <f t="shared" si="83"/>
        <v>9659.0075599888278</v>
      </c>
      <c r="F86" s="119">
        <f t="shared" si="84"/>
        <v>9659</v>
      </c>
      <c r="G86" s="119">
        <f t="shared" si="75"/>
        <v>2.0136000021011569E-3</v>
      </c>
      <c r="L86" s="119">
        <f>+G86</f>
        <v>2.0136000021011569E-3</v>
      </c>
      <c r="O86" s="119">
        <f t="shared" ca="1" si="81"/>
        <v>3.6739943737749527E-3</v>
      </c>
      <c r="Q86" s="172">
        <f t="shared" si="85"/>
        <v>41620.603000000003</v>
      </c>
      <c r="S86" s="120">
        <v>1</v>
      </c>
      <c r="W86" s="143"/>
      <c r="Z86" s="119">
        <f t="shared" si="86"/>
        <v>9659</v>
      </c>
      <c r="AA86" s="119">
        <f t="shared" si="87"/>
        <v>2.450941061948873E-3</v>
      </c>
      <c r="AB86" s="140">
        <f t="shared" si="76"/>
        <v>1.9126720262872363E-7</v>
      </c>
      <c r="AC86" s="140">
        <f t="shared" si="77"/>
        <v>2.8385237315523308E-3</v>
      </c>
      <c r="AD86" s="119">
        <f t="shared" si="78"/>
        <v>2.8385237315523308E-3</v>
      </c>
      <c r="AE86" s="119">
        <f t="shared" si="88"/>
        <v>3.2758647914000469E-3</v>
      </c>
      <c r="AF86" s="119">
        <f t="shared" si="79"/>
        <v>-1.2622647892988901E-3</v>
      </c>
      <c r="AG86" s="120">
        <f t="shared" si="80"/>
        <v>2.8385237315523308E-3</v>
      </c>
      <c r="AH86" s="119">
        <f t="shared" si="89"/>
        <v>-8.2492372945117381E-4</v>
      </c>
      <c r="AI86" s="119">
        <f t="shared" si="90"/>
        <v>1.0276865743051742</v>
      </c>
      <c r="AJ86" s="119">
        <f t="shared" si="91"/>
        <v>-0.28093870169450469</v>
      </c>
      <c r="AK86" s="119">
        <f t="shared" si="92"/>
        <v>-3.9354306344936724E-2</v>
      </c>
      <c r="AL86" s="119">
        <f t="shared" si="93"/>
        <v>-0.95771129502050167</v>
      </c>
      <c r="AM86" s="119">
        <f t="shared" si="94"/>
        <v>-0.51915719677318806</v>
      </c>
      <c r="AN86" s="119">
        <f t="shared" si="82"/>
        <v>5.3643082700862088</v>
      </c>
      <c r="AO86" s="119">
        <f t="shared" si="82"/>
        <v>5.3643082701097846</v>
      </c>
      <c r="AP86" s="119">
        <f t="shared" si="82"/>
        <v>5.364308270917352</v>
      </c>
      <c r="AQ86" s="119">
        <f t="shared" si="82"/>
        <v>5.3643082985798198</v>
      </c>
      <c r="AR86" s="119">
        <f t="shared" si="82"/>
        <v>5.364309246131306</v>
      </c>
      <c r="AS86" s="119">
        <f t="shared" si="82"/>
        <v>5.3643417028947242</v>
      </c>
      <c r="AT86" s="119">
        <f t="shared" si="82"/>
        <v>5.3654526222404995</v>
      </c>
      <c r="AU86" s="119">
        <f t="shared" si="95"/>
        <v>5.4025579877133394</v>
      </c>
      <c r="AW86" s="119">
        <f t="shared" si="31"/>
        <v>1.0354838296056386E-2</v>
      </c>
      <c r="AX86" s="119">
        <v>14800</v>
      </c>
      <c r="AY86" s="119">
        <f t="shared" si="32"/>
        <v>1.0871545045679975E-2</v>
      </c>
      <c r="AZ86" s="119">
        <f t="shared" si="33"/>
        <v>1.0354838296056386E-2</v>
      </c>
      <c r="BA86" s="119">
        <f t="shared" si="34"/>
        <v>5.1670674962358946E-4</v>
      </c>
      <c r="BB86" s="119">
        <f t="shared" si="35"/>
        <v>0.9661811753866113</v>
      </c>
      <c r="BC86" s="119">
        <f t="shared" si="36"/>
        <v>0.11820331096762157</v>
      </c>
      <c r="BD86" s="119">
        <f t="shared" si="37"/>
        <v>2.3501731089648183</v>
      </c>
      <c r="BE86" s="119">
        <f t="shared" si="38"/>
        <v>2.3938035682785266</v>
      </c>
      <c r="BF86" s="119">
        <f t="shared" si="39"/>
        <v>8.5985241060798572</v>
      </c>
      <c r="BG86" s="119">
        <f t="shared" si="40"/>
        <v>8.5985241060367734</v>
      </c>
      <c r="BH86" s="119">
        <f t="shared" si="41"/>
        <v>8.5985241073581005</v>
      </c>
      <c r="BI86" s="119">
        <f t="shared" si="42"/>
        <v>8.5985240668343206</v>
      </c>
      <c r="BJ86" s="119">
        <f t="shared" si="43"/>
        <v>8.5985253096571412</v>
      </c>
      <c r="BK86" s="119">
        <f t="shared" si="44"/>
        <v>8.598487192792577</v>
      </c>
      <c r="BL86" s="119">
        <f t="shared" si="45"/>
        <v>8.5996555050846837</v>
      </c>
      <c r="BM86" s="119">
        <f t="shared" si="46"/>
        <v>8.563138484897987</v>
      </c>
    </row>
    <row r="87" spans="1:65" ht="12.95" customHeight="1" x14ac:dyDescent="0.2">
      <c r="A87" s="144" t="s">
        <v>123</v>
      </c>
      <c r="B87" s="157" t="s">
        <v>109</v>
      </c>
      <c r="C87" s="171">
        <v>56639.103000000003</v>
      </c>
      <c r="D87" s="143"/>
      <c r="E87" s="119">
        <f t="shared" si="83"/>
        <v>9659.0075599888278</v>
      </c>
      <c r="F87" s="119">
        <f t="shared" si="84"/>
        <v>9659</v>
      </c>
      <c r="G87" s="119">
        <f t="shared" si="75"/>
        <v>2.0136000021011569E-3</v>
      </c>
      <c r="L87" s="119">
        <f>+G87</f>
        <v>2.0136000021011569E-3</v>
      </c>
      <c r="O87" s="119">
        <f t="shared" ca="1" si="81"/>
        <v>3.6739943737749527E-3</v>
      </c>
      <c r="Q87" s="172">
        <f t="shared" si="85"/>
        <v>41620.603000000003</v>
      </c>
      <c r="S87" s="120">
        <v>1</v>
      </c>
      <c r="W87" s="143"/>
      <c r="Z87" s="119">
        <f t="shared" si="86"/>
        <v>9659</v>
      </c>
      <c r="AA87" s="119">
        <f t="shared" si="87"/>
        <v>2.450941061948873E-3</v>
      </c>
      <c r="AB87" s="140">
        <f t="shared" si="76"/>
        <v>1.9126720262872363E-7</v>
      </c>
      <c r="AC87" s="140">
        <f t="shared" si="77"/>
        <v>2.8385237315523308E-3</v>
      </c>
      <c r="AD87" s="119">
        <f t="shared" si="78"/>
        <v>2.8385237315523308E-3</v>
      </c>
      <c r="AE87" s="119">
        <f t="shared" si="88"/>
        <v>3.2758647914000469E-3</v>
      </c>
      <c r="AF87" s="119">
        <f t="shared" si="79"/>
        <v>-1.2622647892988901E-3</v>
      </c>
      <c r="AG87" s="120">
        <f t="shared" si="80"/>
        <v>2.8385237315523308E-3</v>
      </c>
      <c r="AH87" s="119">
        <f t="shared" si="89"/>
        <v>-8.2492372945117381E-4</v>
      </c>
      <c r="AI87" s="119">
        <f t="shared" si="90"/>
        <v>1.0276865743051742</v>
      </c>
      <c r="AJ87" s="119">
        <f t="shared" si="91"/>
        <v>-0.28093870169450469</v>
      </c>
      <c r="AK87" s="119">
        <f t="shared" si="92"/>
        <v>-3.9354306344936724E-2</v>
      </c>
      <c r="AL87" s="119">
        <f t="shared" si="93"/>
        <v>-0.95771129502050167</v>
      </c>
      <c r="AM87" s="119">
        <f t="shared" si="94"/>
        <v>-0.51915719677318806</v>
      </c>
      <c r="AN87" s="119">
        <f t="shared" si="82"/>
        <v>5.3643082700862088</v>
      </c>
      <c r="AO87" s="119">
        <f t="shared" si="82"/>
        <v>5.3643082701097846</v>
      </c>
      <c r="AP87" s="119">
        <f t="shared" si="82"/>
        <v>5.364308270917352</v>
      </c>
      <c r="AQ87" s="119">
        <f t="shared" si="82"/>
        <v>5.3643082985798198</v>
      </c>
      <c r="AR87" s="119">
        <f t="shared" si="82"/>
        <v>5.364309246131306</v>
      </c>
      <c r="AS87" s="119">
        <f t="shared" si="82"/>
        <v>5.3643417028947242</v>
      </c>
      <c r="AT87" s="119">
        <f t="shared" si="82"/>
        <v>5.3654526222404995</v>
      </c>
      <c r="AU87" s="119">
        <f t="shared" si="95"/>
        <v>5.4025579877133394</v>
      </c>
      <c r="AW87" s="119">
        <f t="shared" si="31"/>
        <v>1.0675099835821305E-2</v>
      </c>
      <c r="AX87" s="119">
        <v>15000</v>
      </c>
      <c r="AY87" s="119">
        <f t="shared" si="32"/>
        <v>1.0790229774290044E-2</v>
      </c>
      <c r="AZ87" s="119">
        <f t="shared" si="33"/>
        <v>1.0675099835821305E-2</v>
      </c>
      <c r="BA87" s="119">
        <f t="shared" si="34"/>
        <v>1.151299384687379E-4</v>
      </c>
      <c r="BB87" s="119">
        <f t="shared" si="35"/>
        <v>0.96248507870576772</v>
      </c>
      <c r="BC87" s="119">
        <f t="shared" si="36"/>
        <v>3.7504146829926538E-3</v>
      </c>
      <c r="BD87" s="119">
        <f t="shared" si="37"/>
        <v>2.4649029981976742</v>
      </c>
      <c r="BE87" s="119">
        <f t="shared" si="38"/>
        <v>2.84191278335329</v>
      </c>
      <c r="BF87" s="119">
        <f t="shared" si="39"/>
        <v>8.7173645643347193</v>
      </c>
      <c r="BG87" s="119">
        <f t="shared" si="40"/>
        <v>8.7173645642581814</v>
      </c>
      <c r="BH87" s="119">
        <f t="shared" si="41"/>
        <v>8.7173645663510175</v>
      </c>
      <c r="BI87" s="119">
        <f t="shared" si="42"/>
        <v>8.7173645091252929</v>
      </c>
      <c r="BJ87" s="119">
        <f t="shared" si="43"/>
        <v>8.71736607388317</v>
      </c>
      <c r="BK87" s="119">
        <f t="shared" si="44"/>
        <v>8.7173232870009443</v>
      </c>
      <c r="BL87" s="119">
        <f t="shared" si="45"/>
        <v>8.7184926923955945</v>
      </c>
      <c r="BM87" s="119">
        <f t="shared" si="46"/>
        <v>8.6860943494062397</v>
      </c>
    </row>
    <row r="88" spans="1:65" ht="12.95" customHeight="1" x14ac:dyDescent="0.2">
      <c r="A88" s="173" t="s">
        <v>126</v>
      </c>
      <c r="B88" s="156"/>
      <c r="C88" s="67">
        <v>56696.634599999998</v>
      </c>
      <c r="D88" s="67">
        <v>1E-4</v>
      </c>
      <c r="E88" s="119">
        <f t="shared" si="83"/>
        <v>9875.0078843745014</v>
      </c>
      <c r="F88" s="119">
        <f t="shared" si="84"/>
        <v>9875</v>
      </c>
      <c r="G88" s="119">
        <f t="shared" si="75"/>
        <v>2.0999999978812411E-3</v>
      </c>
      <c r="K88" s="119">
        <f>+G88</f>
        <v>2.0999999978812411E-3</v>
      </c>
      <c r="O88" s="119">
        <f t="shared" ca="1" si="81"/>
        <v>3.8705509885398745E-3</v>
      </c>
      <c r="Q88" s="172">
        <f t="shared" si="85"/>
        <v>41678.134599999998</v>
      </c>
      <c r="S88" s="120">
        <v>1</v>
      </c>
      <c r="W88" s="67"/>
      <c r="Z88" s="119">
        <f t="shared" si="86"/>
        <v>9875</v>
      </c>
      <c r="AA88" s="119">
        <f t="shared" si="87"/>
        <v>3.1617840595605821E-3</v>
      </c>
      <c r="AB88" s="140">
        <f t="shared" si="76"/>
        <v>1.1273853936362785E-6</v>
      </c>
      <c r="AC88" s="140">
        <f t="shared" si="77"/>
        <v>2.4668211594820531E-3</v>
      </c>
      <c r="AD88" s="119">
        <f t="shared" si="78"/>
        <v>2.4668211594820531E-3</v>
      </c>
      <c r="AE88" s="119">
        <f t="shared" si="88"/>
        <v>3.5286052211613941E-3</v>
      </c>
      <c r="AF88" s="119">
        <f t="shared" si="79"/>
        <v>-1.4286052232801529E-3</v>
      </c>
      <c r="AG88" s="120">
        <f t="shared" si="80"/>
        <v>2.4668211594820531E-3</v>
      </c>
      <c r="AH88" s="119">
        <f t="shared" si="89"/>
        <v>-3.6682116160081214E-4</v>
      </c>
      <c r="AI88" s="119">
        <f t="shared" si="90"/>
        <v>1.032958939939989</v>
      </c>
      <c r="AJ88" s="119">
        <f t="shared" si="91"/>
        <v>-0.14281044475971116</v>
      </c>
      <c r="AK88" s="119">
        <f t="shared" si="92"/>
        <v>-3.5057325948783552E-2</v>
      </c>
      <c r="AL88" s="119">
        <f t="shared" si="93"/>
        <v>-0.81623961895463204</v>
      </c>
      <c r="AM88" s="119">
        <f t="shared" si="94"/>
        <v>-0.43239766062938262</v>
      </c>
      <c r="AN88" s="119">
        <f t="shared" si="82"/>
        <v>5.5014508924466528</v>
      </c>
      <c r="AO88" s="119">
        <f t="shared" si="82"/>
        <v>5.5014508924994709</v>
      </c>
      <c r="AP88" s="119">
        <f t="shared" si="82"/>
        <v>5.5014508940461591</v>
      </c>
      <c r="AQ88" s="119">
        <f t="shared" si="82"/>
        <v>5.5014509393388424</v>
      </c>
      <c r="AR88" s="119">
        <f t="shared" si="82"/>
        <v>5.5014522656732829</v>
      </c>
      <c r="AS88" s="119">
        <f t="shared" si="82"/>
        <v>5.5014911047932076</v>
      </c>
      <c r="AT88" s="119">
        <f t="shared" si="82"/>
        <v>5.5026277698335386</v>
      </c>
      <c r="AU88" s="119">
        <f t="shared" si="95"/>
        <v>5.5353503213822526</v>
      </c>
      <c r="AW88" s="119">
        <f t="shared" si="31"/>
        <v>1.099872169599609E-2</v>
      </c>
      <c r="AX88" s="119">
        <v>15200</v>
      </c>
      <c r="AY88" s="119">
        <f t="shared" si="32"/>
        <v>1.071208591593897E-2</v>
      </c>
      <c r="AZ88" s="119">
        <f t="shared" si="33"/>
        <v>1.099872169599609E-2</v>
      </c>
      <c r="BA88" s="119">
        <f t="shared" si="34"/>
        <v>-2.8663578005712044E-4</v>
      </c>
      <c r="BB88" s="119">
        <f t="shared" si="35"/>
        <v>0.95930322154644709</v>
      </c>
      <c r="BC88" s="119">
        <f t="shared" si="36"/>
        <v>-0.10993927477178608</v>
      </c>
      <c r="BD88" s="119">
        <f t="shared" si="37"/>
        <v>2.5788153758830958</v>
      </c>
      <c r="BE88" s="119">
        <f t="shared" si="38"/>
        <v>3.4595086575174046</v>
      </c>
      <c r="BF88" s="119">
        <f t="shared" si="39"/>
        <v>8.8357808832669669</v>
      </c>
      <c r="BG88" s="119">
        <f t="shared" si="40"/>
        <v>8.8357808831539248</v>
      </c>
      <c r="BH88" s="119">
        <f t="shared" si="41"/>
        <v>8.8357808859793003</v>
      </c>
      <c r="BI88" s="119">
        <f t="shared" si="42"/>
        <v>8.83578081536211</v>
      </c>
      <c r="BJ88" s="119">
        <f t="shared" si="43"/>
        <v>8.8357825803612151</v>
      </c>
      <c r="BK88" s="119">
        <f t="shared" si="44"/>
        <v>8.8357384655231588</v>
      </c>
      <c r="BL88" s="119">
        <f t="shared" si="45"/>
        <v>8.8368406936367965</v>
      </c>
      <c r="BM88" s="119">
        <f t="shared" si="46"/>
        <v>8.8090502139144924</v>
      </c>
    </row>
    <row r="89" spans="1:65" ht="12.95" customHeight="1" x14ac:dyDescent="0.2">
      <c r="A89" s="176" t="s">
        <v>127</v>
      </c>
      <c r="B89" s="177" t="s">
        <v>110</v>
      </c>
      <c r="C89" s="176">
        <v>57029.975899999998</v>
      </c>
      <c r="D89" s="176" t="s">
        <v>128</v>
      </c>
      <c r="E89" s="119">
        <f t="shared" si="83"/>
        <v>11126.525814193057</v>
      </c>
      <c r="F89" s="119">
        <f t="shared" si="84"/>
        <v>11126.5</v>
      </c>
      <c r="G89" s="119">
        <f t="shared" si="75"/>
        <v>6.8755999964196235E-3</v>
      </c>
      <c r="J89" s="119">
        <f t="shared" ref="J89:J94" si="96">+G89</f>
        <v>6.8755999964196235E-3</v>
      </c>
      <c r="O89" s="119">
        <f t="shared" ca="1" si="81"/>
        <v>5.0093963745505279E-3</v>
      </c>
      <c r="Q89" s="172">
        <f t="shared" si="85"/>
        <v>42011.475899999998</v>
      </c>
      <c r="S89" s="120">
        <v>1</v>
      </c>
      <c r="W89" s="176"/>
      <c r="Z89" s="119">
        <f t="shared" si="86"/>
        <v>11126.5</v>
      </c>
      <c r="AA89" s="119">
        <f t="shared" si="87"/>
        <v>7.2478150687547956E-3</v>
      </c>
      <c r="AB89" s="140">
        <f t="shared" si="76"/>
        <v>1.3854406007347739E-7</v>
      </c>
      <c r="AC89" s="140">
        <f t="shared" si="77"/>
        <v>4.6979070766995272E-3</v>
      </c>
      <c r="AD89" s="119">
        <f t="shared" si="78"/>
        <v>4.6979070766995272E-3</v>
      </c>
      <c r="AE89" s="119">
        <f t="shared" si="88"/>
        <v>5.0701221490346993E-3</v>
      </c>
      <c r="AF89" s="119">
        <f t="shared" si="79"/>
        <v>1.8054778473849242E-3</v>
      </c>
      <c r="AG89" s="120">
        <f t="shared" si="80"/>
        <v>4.6979070766995272E-3</v>
      </c>
      <c r="AH89" s="119">
        <f t="shared" si="89"/>
        <v>2.1776929197200963E-3</v>
      </c>
      <c r="AI89" s="119">
        <f t="shared" si="90"/>
        <v>1.0481040544628593</v>
      </c>
      <c r="AJ89" s="119">
        <f t="shared" si="91"/>
        <v>0.64169614531392671</v>
      </c>
      <c r="AK89" s="119">
        <f t="shared" si="92"/>
        <v>1.1435772301575137E-3</v>
      </c>
      <c r="AL89" s="119">
        <f t="shared" si="93"/>
        <v>2.3768513550899699E-2</v>
      </c>
      <c r="AM89" s="119">
        <f t="shared" si="94"/>
        <v>1.1884816300276534E-2</v>
      </c>
      <c r="AN89" s="119">
        <f t="shared" si="82"/>
        <v>6.3058364710180905</v>
      </c>
      <c r="AO89" s="119">
        <f t="shared" si="82"/>
        <v>6.3058364710052341</v>
      </c>
      <c r="AP89" s="119">
        <f t="shared" si="82"/>
        <v>6.3058364707379848</v>
      </c>
      <c r="AQ89" s="119">
        <f t="shared" si="82"/>
        <v>6.3058364651824741</v>
      </c>
      <c r="AR89" s="119">
        <f t="shared" si="82"/>
        <v>6.305836349696019</v>
      </c>
      <c r="AS89" s="119">
        <f t="shared" si="82"/>
        <v>6.3058339489949393</v>
      </c>
      <c r="AT89" s="119">
        <f t="shared" si="82"/>
        <v>6.3057840439018165</v>
      </c>
      <c r="AU89" s="119">
        <f t="shared" si="95"/>
        <v>6.3047466435426474</v>
      </c>
      <c r="AW89" s="119">
        <f t="shared" si="31"/>
        <v>1.132570387658074E-2</v>
      </c>
      <c r="AX89" s="119">
        <v>15400</v>
      </c>
      <c r="AY89" s="119">
        <f t="shared" si="32"/>
        <v>1.0642511154056108E-2</v>
      </c>
      <c r="AZ89" s="119">
        <f t="shared" si="33"/>
        <v>1.132570387658074E-2</v>
      </c>
      <c r="BA89" s="119">
        <f t="shared" si="34"/>
        <v>-6.8319272252463116E-4</v>
      </c>
      <c r="BB89" s="119">
        <f t="shared" si="35"/>
        <v>0.95666328701059811</v>
      </c>
      <c r="BC89" s="119">
        <f t="shared" si="36"/>
        <v>-0.22153145151684583</v>
      </c>
      <c r="BD89" s="119">
        <f t="shared" si="37"/>
        <v>2.692038085458242</v>
      </c>
      <c r="BE89" s="119">
        <f t="shared" si="38"/>
        <v>4.3736687745268794</v>
      </c>
      <c r="BF89" s="119">
        <f t="shared" si="39"/>
        <v>8.9538382062345541</v>
      </c>
      <c r="BG89" s="119">
        <f t="shared" si="40"/>
        <v>8.9538382060937938</v>
      </c>
      <c r="BH89" s="119">
        <f t="shared" si="41"/>
        <v>8.9538382093764906</v>
      </c>
      <c r="BI89" s="119">
        <f t="shared" si="42"/>
        <v>8.9538381328204455</v>
      </c>
      <c r="BJ89" s="119">
        <f t="shared" si="43"/>
        <v>8.9538399181890043</v>
      </c>
      <c r="BK89" s="119">
        <f t="shared" si="44"/>
        <v>8.953798281068984</v>
      </c>
      <c r="BL89" s="119">
        <f t="shared" si="45"/>
        <v>8.9547690834319731</v>
      </c>
      <c r="BM89" s="119">
        <f t="shared" si="46"/>
        <v>8.9320060784227451</v>
      </c>
    </row>
    <row r="90" spans="1:65" ht="12.95" customHeight="1" x14ac:dyDescent="0.2">
      <c r="A90" s="176" t="s">
        <v>127</v>
      </c>
      <c r="B90" s="177" t="s">
        <v>110</v>
      </c>
      <c r="C90" s="176">
        <v>57029.976000000002</v>
      </c>
      <c r="D90" s="176" t="s">
        <v>129</v>
      </c>
      <c r="E90" s="119">
        <f t="shared" si="83"/>
        <v>11126.52618963948</v>
      </c>
      <c r="F90" s="119">
        <f t="shared" si="84"/>
        <v>11126.5</v>
      </c>
      <c r="G90" s="119">
        <f t="shared" si="75"/>
        <v>6.9756000011693686E-3</v>
      </c>
      <c r="J90" s="119">
        <f t="shared" si="96"/>
        <v>6.9756000011693686E-3</v>
      </c>
      <c r="O90" s="119">
        <f t="shared" ca="1" si="81"/>
        <v>5.0093963745505279E-3</v>
      </c>
      <c r="Q90" s="172">
        <f t="shared" si="85"/>
        <v>42011.476000000002</v>
      </c>
      <c r="S90" s="120">
        <v>1</v>
      </c>
      <c r="W90" s="176"/>
      <c r="Z90" s="119">
        <f t="shared" si="86"/>
        <v>11126.5</v>
      </c>
      <c r="AA90" s="119">
        <f t="shared" si="87"/>
        <v>7.2478150687547956E-3</v>
      </c>
      <c r="AB90" s="140">
        <f t="shared" si="76"/>
        <v>7.410104302053857E-8</v>
      </c>
      <c r="AC90" s="140">
        <f t="shared" si="77"/>
        <v>4.7979070814492724E-3</v>
      </c>
      <c r="AD90" s="119">
        <f t="shared" si="78"/>
        <v>4.7979070814492724E-3</v>
      </c>
      <c r="AE90" s="119">
        <f t="shared" si="88"/>
        <v>5.0701221490346993E-3</v>
      </c>
      <c r="AF90" s="119">
        <f t="shared" si="79"/>
        <v>1.9054778521346693E-3</v>
      </c>
      <c r="AG90" s="120">
        <f t="shared" si="80"/>
        <v>4.7979070814492724E-3</v>
      </c>
      <c r="AH90" s="119">
        <f t="shared" si="89"/>
        <v>2.1776929197200963E-3</v>
      </c>
      <c r="AI90" s="119">
        <f t="shared" si="90"/>
        <v>1.0481040544628593</v>
      </c>
      <c r="AJ90" s="119">
        <f t="shared" si="91"/>
        <v>0.64169614531392671</v>
      </c>
      <c r="AK90" s="119">
        <f t="shared" si="92"/>
        <v>1.1435772301575137E-3</v>
      </c>
      <c r="AL90" s="119">
        <f t="shared" si="93"/>
        <v>2.3768513550899699E-2</v>
      </c>
      <c r="AM90" s="119">
        <f t="shared" si="94"/>
        <v>1.1884816300276534E-2</v>
      </c>
      <c r="AN90" s="119">
        <f t="shared" si="82"/>
        <v>6.3058364710180905</v>
      </c>
      <c r="AO90" s="119">
        <f t="shared" si="82"/>
        <v>6.3058364710052341</v>
      </c>
      <c r="AP90" s="119">
        <f t="shared" si="82"/>
        <v>6.3058364707379848</v>
      </c>
      <c r="AQ90" s="119">
        <f t="shared" si="82"/>
        <v>6.3058364651824741</v>
      </c>
      <c r="AR90" s="119">
        <f t="shared" si="82"/>
        <v>6.305836349696019</v>
      </c>
      <c r="AS90" s="119">
        <f t="shared" si="82"/>
        <v>6.3058339489949393</v>
      </c>
      <c r="AT90" s="119">
        <f t="shared" si="82"/>
        <v>6.3057840439018165</v>
      </c>
      <c r="AU90" s="119">
        <f t="shared" si="95"/>
        <v>6.3047466435426474</v>
      </c>
      <c r="AW90" s="119">
        <f t="shared" si="31"/>
        <v>1.1656046377575259E-2</v>
      </c>
      <c r="AX90" s="119">
        <v>15600</v>
      </c>
      <c r="AY90" s="119">
        <f t="shared" si="32"/>
        <v>1.0586744934166437E-2</v>
      </c>
      <c r="AZ90" s="119">
        <f t="shared" si="33"/>
        <v>1.1656046377575259E-2</v>
      </c>
      <c r="BA90" s="119">
        <f t="shared" si="34"/>
        <v>-1.0693014434088211E-3</v>
      </c>
      <c r="BB90" s="119">
        <f t="shared" si="35"/>
        <v>0.9545871634264198</v>
      </c>
      <c r="BC90" s="119">
        <f t="shared" si="36"/>
        <v>-0.32976085070326794</v>
      </c>
      <c r="BD90" s="119">
        <f t="shared" si="37"/>
        <v>2.8047036668047243</v>
      </c>
      <c r="BE90" s="119">
        <f t="shared" si="38"/>
        <v>5.880419076155138</v>
      </c>
      <c r="BF90" s="119">
        <f t="shared" si="39"/>
        <v>9.0716047263044075</v>
      </c>
      <c r="BG90" s="119">
        <f t="shared" si="40"/>
        <v>9.0716047261575401</v>
      </c>
      <c r="BH90" s="119">
        <f t="shared" si="41"/>
        <v>9.0716047294105877</v>
      </c>
      <c r="BI90" s="119">
        <f t="shared" si="42"/>
        <v>9.0716046573573017</v>
      </c>
      <c r="BJ90" s="119">
        <f t="shared" si="43"/>
        <v>9.0716062532985422</v>
      </c>
      <c r="BK90" s="119">
        <f t="shared" si="44"/>
        <v>9.0715709038449859</v>
      </c>
      <c r="BL90" s="119">
        <f t="shared" si="45"/>
        <v>9.0723537721632184</v>
      </c>
      <c r="BM90" s="119">
        <f t="shared" si="46"/>
        <v>9.0549619429310013</v>
      </c>
    </row>
    <row r="91" spans="1:65" ht="12.95" customHeight="1" x14ac:dyDescent="0.2">
      <c r="A91" s="176" t="s">
        <v>127</v>
      </c>
      <c r="B91" s="177" t="s">
        <v>110</v>
      </c>
      <c r="C91" s="176">
        <v>57029.9761</v>
      </c>
      <c r="D91" s="176" t="s">
        <v>130</v>
      </c>
      <c r="E91" s="119">
        <f t="shared" si="83"/>
        <v>11126.526565085876</v>
      </c>
      <c r="F91" s="119">
        <f t="shared" si="84"/>
        <v>11126.5</v>
      </c>
      <c r="G91" s="119">
        <f t="shared" si="75"/>
        <v>7.0755999986431561E-3</v>
      </c>
      <c r="J91" s="119">
        <f t="shared" si="96"/>
        <v>7.0755999986431561E-3</v>
      </c>
      <c r="O91" s="119">
        <f t="shared" ca="1" si="81"/>
        <v>5.0093963745505279E-3</v>
      </c>
      <c r="Q91" s="172">
        <f t="shared" si="85"/>
        <v>42011.4761</v>
      </c>
      <c r="S91" s="120">
        <v>1</v>
      </c>
      <c r="W91" s="176"/>
      <c r="Z91" s="119">
        <f t="shared" si="86"/>
        <v>11126.5</v>
      </c>
      <c r="AA91" s="119">
        <f t="shared" si="87"/>
        <v>7.2478150687547956E-3</v>
      </c>
      <c r="AB91" s="140">
        <f t="shared" si="76"/>
        <v>2.9658030373556892E-8</v>
      </c>
      <c r="AC91" s="140">
        <f t="shared" si="77"/>
        <v>4.8979070789230599E-3</v>
      </c>
      <c r="AD91" s="119">
        <f t="shared" si="78"/>
        <v>4.8979070789230599E-3</v>
      </c>
      <c r="AE91" s="119">
        <f t="shared" si="88"/>
        <v>5.0701221490346993E-3</v>
      </c>
      <c r="AF91" s="119">
        <f t="shared" si="79"/>
        <v>2.0054778496084568E-3</v>
      </c>
      <c r="AG91" s="120">
        <f t="shared" si="80"/>
        <v>4.8979070789230599E-3</v>
      </c>
      <c r="AH91" s="119">
        <f t="shared" si="89"/>
        <v>2.1776929197200963E-3</v>
      </c>
      <c r="AI91" s="119">
        <f t="shared" si="90"/>
        <v>1.0481040544628593</v>
      </c>
      <c r="AJ91" s="119">
        <f t="shared" si="91"/>
        <v>0.64169614531392671</v>
      </c>
      <c r="AK91" s="119">
        <f t="shared" si="92"/>
        <v>1.1435772301575137E-3</v>
      </c>
      <c r="AL91" s="119">
        <f t="shared" si="93"/>
        <v>2.3768513550899699E-2</v>
      </c>
      <c r="AM91" s="119">
        <f t="shared" si="94"/>
        <v>1.1884816300276534E-2</v>
      </c>
      <c r="AN91" s="119">
        <f t="shared" ref="AN91:AT100" si="97">$AU91+$AB$7*SIN(AO91)</f>
        <v>6.3058364710180905</v>
      </c>
      <c r="AO91" s="119">
        <f t="shared" si="97"/>
        <v>6.3058364710052341</v>
      </c>
      <c r="AP91" s="119">
        <f t="shared" si="97"/>
        <v>6.3058364707379848</v>
      </c>
      <c r="AQ91" s="119">
        <f t="shared" si="97"/>
        <v>6.3058364651824741</v>
      </c>
      <c r="AR91" s="119">
        <f t="shared" si="97"/>
        <v>6.305836349696019</v>
      </c>
      <c r="AS91" s="119">
        <f t="shared" si="97"/>
        <v>6.3058339489949393</v>
      </c>
      <c r="AT91" s="119">
        <f t="shared" si="97"/>
        <v>6.3057840439018165</v>
      </c>
      <c r="AU91" s="119">
        <f t="shared" si="95"/>
        <v>6.3047466435426474</v>
      </c>
      <c r="AW91" s="119">
        <f t="shared" ref="AW91:AW111" si="98">AB$3+AB$4*AX91+AB$5*AX91^2</f>
        <v>1.1989749198979643E-2</v>
      </c>
      <c r="AX91" s="119">
        <v>15800</v>
      </c>
      <c r="AY91" s="119">
        <f t="shared" ref="AY91:AY111" si="99">AB$3+AB$4*AX91+AB$5*AX91^2+BA91</f>
        <v>1.0549829327590207E-2</v>
      </c>
      <c r="AZ91" s="119">
        <f t="shared" ref="AZ91:AZ111" si="100">AB$3+AB$4*AX91+AB$5*AX91^2</f>
        <v>1.1989749198979643E-2</v>
      </c>
      <c r="BA91" s="119">
        <f t="shared" ref="BA91:BA111" si="101">$AB$6*($AB$11/BB91*BC91+$AB$12)</f>
        <v>-1.4399198713894361E-3</v>
      </c>
      <c r="BB91" s="119">
        <f t="shared" ref="BB91:BB111" si="102">1+$AB$7*COS(BD91)</f>
        <v>0.9530913885174116</v>
      </c>
      <c r="BC91" s="119">
        <f t="shared" ref="BC91:BC111" si="103">SIN(BD91+RADIANS($AB$9))</f>
        <v>-0.43342944793328436</v>
      </c>
      <c r="BD91" s="119">
        <f t="shared" ref="BD91:BD111" si="104">2*ATAN(BE91)</f>
        <v>2.9169482081937113</v>
      </c>
      <c r="BE91" s="119">
        <f t="shared" ref="BE91:BE111" si="105">SQRT((1+$AB$7)/(1-$AB$7))*TAN(BF91/2)</f>
        <v>8.8654854530495228</v>
      </c>
      <c r="BF91" s="119">
        <f t="shared" ref="BF91:BF111" si="106">$BM91+$AB$7*SIN(BG91)</f>
        <v>9.1891510001972687</v>
      </c>
      <c r="BG91" s="119">
        <f t="shared" ref="BG91:BG111" si="107">$BM91+$AB$7*SIN(BH91)</f>
        <v>9.1891510000740695</v>
      </c>
      <c r="BH91" s="119">
        <f t="shared" ref="BH91:BH111" si="108">$BM91+$AB$7*SIN(BI91)</f>
        <v>9.1891510027071774</v>
      </c>
      <c r="BI91" s="119">
        <f t="shared" ref="BI91:BI111" si="109">$BM91+$AB$7*SIN(BJ91)</f>
        <v>9.1891509464298657</v>
      </c>
      <c r="BJ91" s="119">
        <f t="shared" ref="BJ91:BJ111" si="110">$BM91+$AB$7*SIN(BK91)</f>
        <v>9.1891521492430446</v>
      </c>
      <c r="BK91" s="119">
        <f t="shared" ref="BK91:BK111" si="111">$BM91+$AB$7*SIN(BL91)</f>
        <v>9.1891264414795479</v>
      </c>
      <c r="BL91" s="119">
        <f t="shared" ref="BL91:BL111" si="112">$BM91+$AB$7*SIN(BM91)</f>
        <v>9.1896758597919934</v>
      </c>
      <c r="BM91" s="119">
        <f t="shared" ref="BM91:BM111" si="113">RADIANS($AB$9)+$AB$18*(AX91-AB$15)</f>
        <v>9.177917807439254</v>
      </c>
    </row>
    <row r="92" spans="1:65" ht="12.95" customHeight="1" x14ac:dyDescent="0.2">
      <c r="A92" s="176" t="s">
        <v>127</v>
      </c>
      <c r="B92" s="177" t="s">
        <v>110</v>
      </c>
      <c r="C92" s="176">
        <v>57035.037499999999</v>
      </c>
      <c r="D92" s="176" t="s">
        <v>129</v>
      </c>
      <c r="E92" s="119">
        <f t="shared" si="83"/>
        <v>11145.529409467841</v>
      </c>
      <c r="F92" s="119">
        <f t="shared" si="84"/>
        <v>11145.5</v>
      </c>
      <c r="G92" s="119">
        <f t="shared" si="75"/>
        <v>7.8331999975489452E-3</v>
      </c>
      <c r="J92" s="119">
        <f t="shared" si="96"/>
        <v>7.8331999975489452E-3</v>
      </c>
      <c r="O92" s="119">
        <f t="shared" ca="1" si="81"/>
        <v>5.0266860767752197E-3</v>
      </c>
      <c r="Q92" s="172">
        <f t="shared" si="85"/>
        <v>42016.537499999999</v>
      </c>
      <c r="S92" s="120">
        <v>1</v>
      </c>
      <c r="W92" s="176"/>
      <c r="Z92" s="119">
        <f t="shared" si="86"/>
        <v>11145.5</v>
      </c>
      <c r="AA92" s="119">
        <f t="shared" si="87"/>
        <v>7.3040419923415378E-3</v>
      </c>
      <c r="AB92" s="140">
        <f t="shared" si="76"/>
        <v>2.8000819447508267E-7</v>
      </c>
      <c r="AC92" s="140">
        <f t="shared" si="77"/>
        <v>5.6236970836589743E-3</v>
      </c>
      <c r="AD92" s="119">
        <f t="shared" si="78"/>
        <v>5.6236970836589743E-3</v>
      </c>
      <c r="AE92" s="119">
        <f t="shared" si="88"/>
        <v>5.0945390784515668E-3</v>
      </c>
      <c r="AF92" s="119">
        <f t="shared" si="79"/>
        <v>2.7386609190973785E-3</v>
      </c>
      <c r="AG92" s="120">
        <f t="shared" si="80"/>
        <v>5.6236970836589743E-3</v>
      </c>
      <c r="AH92" s="119">
        <f t="shared" si="89"/>
        <v>2.2095029138899706E-3</v>
      </c>
      <c r="AI92" s="119">
        <f t="shared" si="90"/>
        <v>1.0480853424216912</v>
      </c>
      <c r="AJ92" s="119">
        <f t="shared" si="91"/>
        <v>0.65151812218485394</v>
      </c>
      <c r="AK92" s="119">
        <f t="shared" si="92"/>
        <v>1.762858143969568E-3</v>
      </c>
      <c r="AL92" s="119">
        <f t="shared" si="93"/>
        <v>3.6644617939828324E-2</v>
      </c>
      <c r="AM92" s="119">
        <f t="shared" si="94"/>
        <v>1.8324359554435204E-2</v>
      </c>
      <c r="AN92" s="119">
        <f t="shared" si="97"/>
        <v>6.3181074819712917</v>
      </c>
      <c r="AO92" s="119">
        <f t="shared" si="97"/>
        <v>6.3181074819515146</v>
      </c>
      <c r="AP92" s="119">
        <f t="shared" si="97"/>
        <v>6.3181074815402463</v>
      </c>
      <c r="AQ92" s="119">
        <f t="shared" si="97"/>
        <v>6.3181074729879025</v>
      </c>
      <c r="AR92" s="119">
        <f t="shared" si="97"/>
        <v>6.3181072951412505</v>
      </c>
      <c r="AS92" s="119">
        <f t="shared" si="97"/>
        <v>6.3181035968069041</v>
      </c>
      <c r="AT92" s="119">
        <f t="shared" si="97"/>
        <v>6.3180266897774962</v>
      </c>
      <c r="AU92" s="119">
        <f t="shared" si="95"/>
        <v>6.3164274506709308</v>
      </c>
      <c r="AW92" s="119">
        <f t="shared" si="98"/>
        <v>1.2326812340793896E-2</v>
      </c>
      <c r="AX92" s="119">
        <v>16000</v>
      </c>
      <c r="AY92" s="119">
        <f t="shared" si="99"/>
        <v>1.05365736495013E-2</v>
      </c>
      <c r="AZ92" s="119">
        <f t="shared" si="100"/>
        <v>1.2326812340793896E-2</v>
      </c>
      <c r="BA92" s="119">
        <f t="shared" si="101"/>
        <v>-1.7902386912925965E-3</v>
      </c>
      <c r="BB92" s="119">
        <f t="shared" si="102"/>
        <v>0.95218751343786212</v>
      </c>
      <c r="BC92" s="119">
        <f t="shared" si="103"/>
        <v>-0.53140385260732681</v>
      </c>
      <c r="BD92" s="119">
        <f t="shared" si="104"/>
        <v>3.0289103362861538</v>
      </c>
      <c r="BE92" s="119">
        <f t="shared" si="105"/>
        <v>17.730229395305443</v>
      </c>
      <c r="BF92" s="119">
        <f t="shared" si="106"/>
        <v>9.306549312212967</v>
      </c>
      <c r="BG92" s="119">
        <f t="shared" si="107"/>
        <v>9.3065493121422183</v>
      </c>
      <c r="BH92" s="119">
        <f t="shared" si="108"/>
        <v>9.3065493136228721</v>
      </c>
      <c r="BI92" s="119">
        <f t="shared" si="109"/>
        <v>9.3065492826350145</v>
      </c>
      <c r="BJ92" s="119">
        <f t="shared" si="110"/>
        <v>9.3065499311642323</v>
      </c>
      <c r="BK92" s="119">
        <f t="shared" si="111"/>
        <v>9.3065363584133109</v>
      </c>
      <c r="BL92" s="119">
        <f t="shared" si="112"/>
        <v>9.3068204113220929</v>
      </c>
      <c r="BM92" s="119">
        <f t="shared" si="113"/>
        <v>9.3008736719475067</v>
      </c>
    </row>
    <row r="93" spans="1:65" ht="12.95" customHeight="1" x14ac:dyDescent="0.2">
      <c r="A93" s="176" t="s">
        <v>127</v>
      </c>
      <c r="B93" s="177" t="s">
        <v>110</v>
      </c>
      <c r="C93" s="176">
        <v>57035.038399999998</v>
      </c>
      <c r="D93" s="176" t="s">
        <v>128</v>
      </c>
      <c r="E93" s="119">
        <f t="shared" si="83"/>
        <v>11145.532788485491</v>
      </c>
      <c r="F93" s="119">
        <f t="shared" si="84"/>
        <v>11145.5</v>
      </c>
      <c r="G93" s="119">
        <f t="shared" si="75"/>
        <v>8.7331999966409057E-3</v>
      </c>
      <c r="J93" s="119">
        <f t="shared" si="96"/>
        <v>8.7331999966409057E-3</v>
      </c>
      <c r="O93" s="119">
        <f t="shared" ca="1" si="81"/>
        <v>5.0266860767752197E-3</v>
      </c>
      <c r="Q93" s="172">
        <f t="shared" si="85"/>
        <v>42016.538399999998</v>
      </c>
      <c r="S93" s="120">
        <v>1</v>
      </c>
      <c r="W93" s="176"/>
      <c r="Z93" s="119">
        <f t="shared" si="86"/>
        <v>11145.5</v>
      </c>
      <c r="AA93" s="119">
        <f t="shared" si="87"/>
        <v>7.3040419923415378E-3</v>
      </c>
      <c r="AB93" s="140">
        <f t="shared" si="76"/>
        <v>2.0424926012529521E-6</v>
      </c>
      <c r="AC93" s="140">
        <f t="shared" si="77"/>
        <v>6.5236970827509348E-3</v>
      </c>
      <c r="AD93" s="119">
        <f t="shared" si="78"/>
        <v>6.5236970827509348E-3</v>
      </c>
      <c r="AE93" s="119">
        <f t="shared" si="88"/>
        <v>5.0945390784515668E-3</v>
      </c>
      <c r="AF93" s="119">
        <f t="shared" si="79"/>
        <v>3.638660918189339E-3</v>
      </c>
      <c r="AG93" s="120">
        <f t="shared" si="80"/>
        <v>6.5236970827509348E-3</v>
      </c>
      <c r="AH93" s="119">
        <f t="shared" si="89"/>
        <v>2.2095029138899706E-3</v>
      </c>
      <c r="AI93" s="119">
        <f t="shared" si="90"/>
        <v>1.0480853424216912</v>
      </c>
      <c r="AJ93" s="119">
        <f t="shared" si="91"/>
        <v>0.65151812218485394</v>
      </c>
      <c r="AK93" s="119">
        <f t="shared" si="92"/>
        <v>1.762858143969568E-3</v>
      </c>
      <c r="AL93" s="119">
        <f t="shared" si="93"/>
        <v>3.6644617939828324E-2</v>
      </c>
      <c r="AM93" s="119">
        <f t="shared" si="94"/>
        <v>1.8324359554435204E-2</v>
      </c>
      <c r="AN93" s="119">
        <f t="shared" si="97"/>
        <v>6.3181074819712917</v>
      </c>
      <c r="AO93" s="119">
        <f t="shared" si="97"/>
        <v>6.3181074819515146</v>
      </c>
      <c r="AP93" s="119">
        <f t="shared" si="97"/>
        <v>6.3181074815402463</v>
      </c>
      <c r="AQ93" s="119">
        <f t="shared" si="97"/>
        <v>6.3181074729879025</v>
      </c>
      <c r="AR93" s="119">
        <f t="shared" si="97"/>
        <v>6.3181072951412505</v>
      </c>
      <c r="AS93" s="119">
        <f t="shared" si="97"/>
        <v>6.3181035968069041</v>
      </c>
      <c r="AT93" s="119">
        <f t="shared" si="97"/>
        <v>6.3180266897774962</v>
      </c>
      <c r="AU93" s="119">
        <f t="shared" si="95"/>
        <v>6.3164274506709308</v>
      </c>
      <c r="AW93" s="119">
        <f t="shared" si="98"/>
        <v>1.2667235803018012E-2</v>
      </c>
      <c r="AX93" s="119">
        <v>16200</v>
      </c>
      <c r="AY93" s="119">
        <f t="shared" si="99"/>
        <v>1.0551521698963236E-2</v>
      </c>
      <c r="AZ93" s="119">
        <f t="shared" si="100"/>
        <v>1.2667235803018012E-2</v>
      </c>
      <c r="BA93" s="119">
        <f t="shared" si="101"/>
        <v>-2.1157141040547773E-3</v>
      </c>
      <c r="BB93" s="119">
        <f t="shared" si="102"/>
        <v>0.95188237222276428</v>
      </c>
      <c r="BC93" s="119">
        <f t="shared" si="103"/>
        <v>-0.62261255829085438</v>
      </c>
      <c r="BD93" s="119">
        <f t="shared" si="104"/>
        <v>3.1407303121165726</v>
      </c>
      <c r="BE93" s="119">
        <f t="shared" si="105"/>
        <v>2319.2667152978247</v>
      </c>
      <c r="BF93" s="119">
        <f t="shared" si="106"/>
        <v>9.4238730773114447</v>
      </c>
      <c r="BG93" s="119">
        <f t="shared" si="107"/>
        <v>9.4238730773108781</v>
      </c>
      <c r="BH93" s="119">
        <f t="shared" si="108"/>
        <v>9.42387307732265</v>
      </c>
      <c r="BI93" s="119">
        <f t="shared" si="109"/>
        <v>9.4238730770780119</v>
      </c>
      <c r="BJ93" s="119">
        <f t="shared" si="110"/>
        <v>9.4238730821621761</v>
      </c>
      <c r="BK93" s="119">
        <f t="shared" si="111"/>
        <v>9.4238729765010198</v>
      </c>
      <c r="BL93" s="119">
        <f t="shared" si="112"/>
        <v>9.4238751723939842</v>
      </c>
      <c r="BM93" s="119">
        <f t="shared" si="113"/>
        <v>9.4238295364557594</v>
      </c>
    </row>
    <row r="94" spans="1:65" ht="12.95" customHeight="1" x14ac:dyDescent="0.2">
      <c r="A94" s="176" t="s">
        <v>127</v>
      </c>
      <c r="B94" s="177" t="s">
        <v>110</v>
      </c>
      <c r="C94" s="176">
        <v>57035.0386</v>
      </c>
      <c r="D94" s="176" t="s">
        <v>130</v>
      </c>
      <c r="E94" s="119">
        <f t="shared" si="83"/>
        <v>11145.53353937831</v>
      </c>
      <c r="F94" s="119">
        <f t="shared" si="84"/>
        <v>11145.5</v>
      </c>
      <c r="G94" s="119">
        <f t="shared" si="75"/>
        <v>8.9331999988644384E-3</v>
      </c>
      <c r="J94" s="119">
        <f t="shared" si="96"/>
        <v>8.9331999988644384E-3</v>
      </c>
      <c r="O94" s="119">
        <f t="shared" ca="1" si="81"/>
        <v>5.0266860767752197E-3</v>
      </c>
      <c r="Q94" s="172">
        <f t="shared" si="85"/>
        <v>42016.5386</v>
      </c>
      <c r="S94" s="120">
        <v>1</v>
      </c>
      <c r="W94" s="176"/>
      <c r="Z94" s="119">
        <f t="shared" si="86"/>
        <v>11145.5</v>
      </c>
      <c r="AA94" s="119">
        <f t="shared" si="87"/>
        <v>7.3040419923415378E-3</v>
      </c>
      <c r="AB94" s="140">
        <f t="shared" si="76"/>
        <v>2.6541558102176713E-6</v>
      </c>
      <c r="AC94" s="140">
        <f t="shared" si="77"/>
        <v>6.7236970849744674E-3</v>
      </c>
      <c r="AD94" s="119">
        <f t="shared" si="78"/>
        <v>6.7236970849744674E-3</v>
      </c>
      <c r="AE94" s="119">
        <f t="shared" si="88"/>
        <v>5.0945390784515668E-3</v>
      </c>
      <c r="AF94" s="119">
        <f t="shared" si="79"/>
        <v>3.8386609204128716E-3</v>
      </c>
      <c r="AG94" s="120">
        <f t="shared" si="80"/>
        <v>6.7236970849744674E-3</v>
      </c>
      <c r="AH94" s="119">
        <f t="shared" si="89"/>
        <v>2.2095029138899706E-3</v>
      </c>
      <c r="AI94" s="119">
        <f t="shared" si="90"/>
        <v>1.0480853424216912</v>
      </c>
      <c r="AJ94" s="119">
        <f t="shared" si="91"/>
        <v>0.65151812218485394</v>
      </c>
      <c r="AK94" s="119">
        <f t="shared" si="92"/>
        <v>1.762858143969568E-3</v>
      </c>
      <c r="AL94" s="119">
        <f t="shared" si="93"/>
        <v>3.6644617939828324E-2</v>
      </c>
      <c r="AM94" s="119">
        <f t="shared" si="94"/>
        <v>1.8324359554435204E-2</v>
      </c>
      <c r="AN94" s="119">
        <f t="shared" si="97"/>
        <v>6.3181074819712917</v>
      </c>
      <c r="AO94" s="119">
        <f t="shared" si="97"/>
        <v>6.3181074819515146</v>
      </c>
      <c r="AP94" s="119">
        <f t="shared" si="97"/>
        <v>6.3181074815402463</v>
      </c>
      <c r="AQ94" s="119">
        <f t="shared" si="97"/>
        <v>6.3181074729879025</v>
      </c>
      <c r="AR94" s="119">
        <f t="shared" si="97"/>
        <v>6.3181072951412505</v>
      </c>
      <c r="AS94" s="119">
        <f t="shared" si="97"/>
        <v>6.3181035968069041</v>
      </c>
      <c r="AT94" s="119">
        <f t="shared" si="97"/>
        <v>6.3180266897774962</v>
      </c>
      <c r="AU94" s="119">
        <f t="shared" si="95"/>
        <v>6.3164274506709308</v>
      </c>
      <c r="AW94" s="119">
        <f t="shared" si="98"/>
        <v>1.3011019585651998E-2</v>
      </c>
      <c r="AX94" s="119">
        <v>16400</v>
      </c>
      <c r="AY94" s="119">
        <f t="shared" si="99"/>
        <v>1.0598920565077181E-2</v>
      </c>
      <c r="AZ94" s="119">
        <f t="shared" si="100"/>
        <v>1.3011019585651998E-2</v>
      </c>
      <c r="BA94" s="119">
        <f t="shared" si="101"/>
        <v>-2.4120990205748162E-3</v>
      </c>
      <c r="BB94" s="119">
        <f t="shared" si="102"/>
        <v>0.95217824728167877</v>
      </c>
      <c r="BC94" s="119">
        <f t="shared" si="103"/>
        <v>-0.70604363604863918</v>
      </c>
      <c r="BD94" s="119">
        <f t="shared" si="104"/>
        <v>-3.0306361083654081</v>
      </c>
      <c r="BE94" s="119">
        <f t="shared" si="105"/>
        <v>-18.006578001521547</v>
      </c>
      <c r="BF94" s="119">
        <f t="shared" si="106"/>
        <v>9.5411962710685518</v>
      </c>
      <c r="BG94" s="119">
        <f t="shared" si="107"/>
        <v>9.5411962711383129</v>
      </c>
      <c r="BH94" s="119">
        <f t="shared" si="108"/>
        <v>9.5411962696786414</v>
      </c>
      <c r="BI94" s="119">
        <f t="shared" si="109"/>
        <v>9.5411963002208271</v>
      </c>
      <c r="BJ94" s="119">
        <f t="shared" si="110"/>
        <v>9.5411956611552178</v>
      </c>
      <c r="BK94" s="119">
        <f t="shared" si="111"/>
        <v>9.5412090329931143</v>
      </c>
      <c r="BL94" s="119">
        <f t="shared" si="112"/>
        <v>9.5409292444039284</v>
      </c>
      <c r="BM94" s="119">
        <f t="shared" si="113"/>
        <v>9.5467854009640121</v>
      </c>
    </row>
    <row r="95" spans="1:65" ht="12.95" customHeight="1" x14ac:dyDescent="0.2">
      <c r="A95" s="178" t="s">
        <v>131</v>
      </c>
      <c r="B95" s="179" t="s">
        <v>110</v>
      </c>
      <c r="C95" s="180">
        <v>57355.723619999997</v>
      </c>
      <c r="D95" s="180">
        <v>1E-4</v>
      </c>
      <c r="E95" s="119">
        <f t="shared" si="83"/>
        <v>12349.533920831847</v>
      </c>
      <c r="F95" s="119">
        <f t="shared" si="84"/>
        <v>12349.5</v>
      </c>
      <c r="G95" s="119">
        <f t="shared" si="75"/>
        <v>9.0347999939695001E-3</v>
      </c>
      <c r="K95" s="119">
        <f>+G95</f>
        <v>9.0347999939695001E-3</v>
      </c>
      <c r="O95" s="119">
        <f t="shared" ca="1" si="81"/>
        <v>6.1223072072241419E-3</v>
      </c>
      <c r="Q95" s="172">
        <f t="shared" si="85"/>
        <v>42337.223619999997</v>
      </c>
      <c r="S95" s="120">
        <v>1</v>
      </c>
      <c r="W95" s="180"/>
      <c r="Z95" s="119">
        <f t="shared" si="86"/>
        <v>12349.5</v>
      </c>
      <c r="AA95" s="119">
        <f t="shared" si="87"/>
        <v>1.0086085901662722E-2</v>
      </c>
      <c r="AB95" s="140">
        <f t="shared" si="76"/>
        <v>1.1052020597143611E-6</v>
      </c>
      <c r="AC95" s="140">
        <f t="shared" si="77"/>
        <v>5.6523659963708065E-3</v>
      </c>
      <c r="AD95" s="119">
        <f t="shared" si="78"/>
        <v>5.6523659963708065E-3</v>
      </c>
      <c r="AE95" s="119">
        <f t="shared" si="88"/>
        <v>6.7036519040640282E-3</v>
      </c>
      <c r="AF95" s="119">
        <f t="shared" si="79"/>
        <v>2.3311480899054719E-3</v>
      </c>
      <c r="AG95" s="120">
        <f t="shared" si="80"/>
        <v>5.6523659963708065E-3</v>
      </c>
      <c r="AH95" s="119">
        <f t="shared" si="89"/>
        <v>3.382433997598694E-3</v>
      </c>
      <c r="AI95" s="119">
        <f t="shared" si="90"/>
        <v>1.0319866099015615</v>
      </c>
      <c r="AJ95" s="119">
        <f t="shared" si="91"/>
        <v>0.99852985107220815</v>
      </c>
      <c r="AK95" s="119">
        <f t="shared" si="92"/>
        <v>3.5946691247629226E-2</v>
      </c>
      <c r="AL95" s="119">
        <f t="shared" si="93"/>
        <v>0.84362593608401404</v>
      </c>
      <c r="AM95" s="119">
        <f t="shared" si="94"/>
        <v>0.44874883352907097</v>
      </c>
      <c r="AN95" s="119">
        <f t="shared" si="97"/>
        <v>7.0914139247526045</v>
      </c>
      <c r="AO95" s="119">
        <f t="shared" si="97"/>
        <v>7.0914139247063996</v>
      </c>
      <c r="AP95" s="119">
        <f t="shared" si="97"/>
        <v>7.0914139233162894</v>
      </c>
      <c r="AQ95" s="119">
        <f t="shared" si="97"/>
        <v>7.091413881494284</v>
      </c>
      <c r="AR95" s="119">
        <f t="shared" si="97"/>
        <v>7.0914126232637784</v>
      </c>
      <c r="AS95" s="119">
        <f t="shared" si="97"/>
        <v>7.0913747697084286</v>
      </c>
      <c r="AT95" s="119">
        <f t="shared" si="97"/>
        <v>7.0902366549864944</v>
      </c>
      <c r="AU95" s="119">
        <f t="shared" si="95"/>
        <v>7.0566217550106147</v>
      </c>
      <c r="AW95" s="119">
        <f t="shared" si="98"/>
        <v>1.335816368869585E-2</v>
      </c>
      <c r="AX95" s="119">
        <v>16600</v>
      </c>
      <c r="AY95" s="119">
        <f t="shared" si="99"/>
        <v>1.0682690047118569E-2</v>
      </c>
      <c r="AZ95" s="119">
        <f t="shared" si="100"/>
        <v>1.335816368869585E-2</v>
      </c>
      <c r="BA95" s="119">
        <f t="shared" si="101"/>
        <v>-2.6754736415772803E-3</v>
      </c>
      <c r="BB95" s="119">
        <f t="shared" si="102"/>
        <v>0.95307292569770607</v>
      </c>
      <c r="BC95" s="119">
        <f t="shared" si="103"/>
        <v>-0.78074339202486298</v>
      </c>
      <c r="BD95" s="119">
        <f t="shared" si="104"/>
        <v>-2.918677241578902</v>
      </c>
      <c r="BE95" s="119">
        <f t="shared" si="105"/>
        <v>-8.9348297401334715</v>
      </c>
      <c r="BF95" s="119">
        <f t="shared" si="106"/>
        <v>9.6585928733335127</v>
      </c>
      <c r="BG95" s="119">
        <f t="shared" si="107"/>
        <v>9.6585928734561026</v>
      </c>
      <c r="BH95" s="119">
        <f t="shared" si="108"/>
        <v>9.6585928708371025</v>
      </c>
      <c r="BI95" s="119">
        <f t="shared" si="109"/>
        <v>9.6585929267886801</v>
      </c>
      <c r="BJ95" s="119">
        <f t="shared" si="110"/>
        <v>9.6585917314554628</v>
      </c>
      <c r="BK95" s="119">
        <f t="shared" si="111"/>
        <v>9.6586172682806204</v>
      </c>
      <c r="BL95" s="119">
        <f t="shared" si="112"/>
        <v>9.6580717391524118</v>
      </c>
      <c r="BM95" s="119">
        <f t="shared" si="113"/>
        <v>9.6697412654722648</v>
      </c>
    </row>
    <row r="96" spans="1:65" ht="12.95" customHeight="1" x14ac:dyDescent="0.2">
      <c r="A96" s="181" t="s">
        <v>138</v>
      </c>
      <c r="B96" s="182" t="s">
        <v>110</v>
      </c>
      <c r="C96" s="183">
        <v>57355.723730000202</v>
      </c>
      <c r="D96" s="183">
        <v>1E-4</v>
      </c>
      <c r="E96" s="119">
        <f t="shared" si="83"/>
        <v>12349.534333823662</v>
      </c>
      <c r="F96" s="119">
        <f t="shared" si="84"/>
        <v>12349.5</v>
      </c>
      <c r="G96" s="119">
        <f t="shared" si="75"/>
        <v>9.1448001985554583E-3</v>
      </c>
      <c r="L96" s="119">
        <f>+G96</f>
        <v>9.1448001985554583E-3</v>
      </c>
      <c r="O96" s="119">
        <f t="shared" ca="1" si="81"/>
        <v>6.1223072072241419E-3</v>
      </c>
      <c r="Q96" s="172">
        <f t="shared" si="85"/>
        <v>42337.223730000202</v>
      </c>
      <c r="S96" s="120">
        <v>1</v>
      </c>
      <c r="W96" s="143"/>
      <c r="Z96" s="119">
        <f t="shared" si="86"/>
        <v>12349.5</v>
      </c>
      <c r="AA96" s="119">
        <f t="shared" si="87"/>
        <v>1.0086085901662722E-2</v>
      </c>
      <c r="AB96" s="140">
        <f t="shared" si="76"/>
        <v>8.8601877487413524E-7</v>
      </c>
      <c r="AC96" s="140">
        <f t="shared" si="77"/>
        <v>5.7623662009567648E-3</v>
      </c>
      <c r="AD96" s="119">
        <f t="shared" si="78"/>
        <v>5.7623662009567648E-3</v>
      </c>
      <c r="AE96" s="119">
        <f t="shared" si="88"/>
        <v>6.7036519040640282E-3</v>
      </c>
      <c r="AF96" s="119">
        <f t="shared" si="79"/>
        <v>2.4411482944914301E-3</v>
      </c>
      <c r="AG96" s="120">
        <f t="shared" si="80"/>
        <v>5.7623662009567648E-3</v>
      </c>
      <c r="AH96" s="119">
        <f t="shared" si="89"/>
        <v>3.382433997598694E-3</v>
      </c>
      <c r="AI96" s="119">
        <f t="shared" si="90"/>
        <v>1.0319866099015615</v>
      </c>
      <c r="AJ96" s="119">
        <f t="shared" si="91"/>
        <v>0.99852985107220815</v>
      </c>
      <c r="AK96" s="119">
        <f t="shared" si="92"/>
        <v>3.5946691247629226E-2</v>
      </c>
      <c r="AL96" s="119">
        <f t="shared" si="93"/>
        <v>0.84362593608401404</v>
      </c>
      <c r="AM96" s="119">
        <f t="shared" si="94"/>
        <v>0.44874883352907097</v>
      </c>
      <c r="AN96" s="119">
        <f t="shared" si="97"/>
        <v>7.0914139247526045</v>
      </c>
      <c r="AO96" s="119">
        <f t="shared" si="97"/>
        <v>7.0914139247063996</v>
      </c>
      <c r="AP96" s="119">
        <f t="shared" si="97"/>
        <v>7.0914139233162894</v>
      </c>
      <c r="AQ96" s="119">
        <f t="shared" si="97"/>
        <v>7.091413881494284</v>
      </c>
      <c r="AR96" s="119">
        <f t="shared" si="97"/>
        <v>7.0914126232637784</v>
      </c>
      <c r="AS96" s="119">
        <f t="shared" si="97"/>
        <v>7.0913747697084286</v>
      </c>
      <c r="AT96" s="119">
        <f t="shared" si="97"/>
        <v>7.0902366549864944</v>
      </c>
      <c r="AU96" s="119">
        <f t="shared" si="95"/>
        <v>7.0566217550106147</v>
      </c>
      <c r="AW96" s="119">
        <f t="shared" si="98"/>
        <v>1.3708668112149566E-2</v>
      </c>
      <c r="AX96" s="119">
        <v>16800</v>
      </c>
      <c r="AY96" s="119">
        <f t="shared" si="99"/>
        <v>1.0806391863096072E-2</v>
      </c>
      <c r="AZ96" s="119">
        <f t="shared" si="100"/>
        <v>1.3708668112149566E-2</v>
      </c>
      <c r="BA96" s="119">
        <f t="shared" si="101"/>
        <v>-2.9022762490534932E-3</v>
      </c>
      <c r="BB96" s="119">
        <f t="shared" si="102"/>
        <v>0.9545596446350022</v>
      </c>
      <c r="BC96" s="119">
        <f t="shared" si="103"/>
        <v>-0.84581645800777305</v>
      </c>
      <c r="BD96" s="119">
        <f t="shared" si="104"/>
        <v>-2.8064381151131386</v>
      </c>
      <c r="BE96" s="119">
        <f t="shared" si="105"/>
        <v>-5.9114324943184426</v>
      </c>
      <c r="BF96" s="119">
        <f t="shared" si="106"/>
        <v>9.776136311991797</v>
      </c>
      <c r="BG96" s="119">
        <f t="shared" si="107"/>
        <v>9.7761363121385365</v>
      </c>
      <c r="BH96" s="119">
        <f t="shared" si="108"/>
        <v>9.7761363088904982</v>
      </c>
      <c r="BI96" s="119">
        <f t="shared" si="109"/>
        <v>9.7761363807848447</v>
      </c>
      <c r="BJ96" s="119">
        <f t="shared" si="110"/>
        <v>9.7761347894260613</v>
      </c>
      <c r="BK96" s="119">
        <f t="shared" si="111"/>
        <v>9.7761700138703453</v>
      </c>
      <c r="BL96" s="119">
        <f t="shared" si="112"/>
        <v>9.7753904333354669</v>
      </c>
      <c r="BM96" s="119">
        <f t="shared" si="113"/>
        <v>9.7926971299805174</v>
      </c>
    </row>
    <row r="97" spans="1:65" ht="12.95" customHeight="1" x14ac:dyDescent="0.2">
      <c r="A97" s="178" t="s">
        <v>131</v>
      </c>
      <c r="B97" s="179" t="s">
        <v>110</v>
      </c>
      <c r="C97" s="180">
        <v>57355.723870000002</v>
      </c>
      <c r="D97" s="180">
        <v>1E-4</v>
      </c>
      <c r="E97" s="119">
        <f t="shared" si="83"/>
        <v>12349.53485944788</v>
      </c>
      <c r="F97" s="119">
        <f t="shared" si="84"/>
        <v>12349.5</v>
      </c>
      <c r="G97" s="119">
        <f t="shared" si="75"/>
        <v>9.2847999985679053E-3</v>
      </c>
      <c r="K97" s="119">
        <f>+G97</f>
        <v>9.2847999985679053E-3</v>
      </c>
      <c r="O97" s="119">
        <f t="shared" ca="1" si="81"/>
        <v>6.1223072072241419E-3</v>
      </c>
      <c r="Q97" s="172">
        <f t="shared" si="85"/>
        <v>42337.223870000002</v>
      </c>
      <c r="S97" s="120">
        <v>1</v>
      </c>
      <c r="W97" s="180"/>
      <c r="Z97" s="119">
        <f t="shared" si="86"/>
        <v>12349.5</v>
      </c>
      <c r="AA97" s="119">
        <f t="shared" si="87"/>
        <v>1.0086085901662722E-2</v>
      </c>
      <c r="AB97" s="140">
        <f t="shared" si="76"/>
        <v>6.4205909849847564E-7</v>
      </c>
      <c r="AC97" s="140">
        <f t="shared" si="77"/>
        <v>5.9023660009692117E-3</v>
      </c>
      <c r="AD97" s="119">
        <f t="shared" si="78"/>
        <v>5.9023660009692117E-3</v>
      </c>
      <c r="AE97" s="119">
        <f t="shared" si="88"/>
        <v>6.7036519040640282E-3</v>
      </c>
      <c r="AF97" s="119">
        <f t="shared" si="79"/>
        <v>2.5811480945038771E-3</v>
      </c>
      <c r="AG97" s="120">
        <f t="shared" si="80"/>
        <v>5.9023660009692117E-3</v>
      </c>
      <c r="AH97" s="119">
        <f t="shared" si="89"/>
        <v>3.382433997598694E-3</v>
      </c>
      <c r="AI97" s="119">
        <f t="shared" si="90"/>
        <v>1.0319866099015615</v>
      </c>
      <c r="AJ97" s="119">
        <f t="shared" si="91"/>
        <v>0.99852985107220815</v>
      </c>
      <c r="AK97" s="119">
        <f t="shared" si="92"/>
        <v>3.5946691247629226E-2</v>
      </c>
      <c r="AL97" s="119">
        <f t="shared" si="93"/>
        <v>0.84362593608401404</v>
      </c>
      <c r="AM97" s="119">
        <f t="shared" si="94"/>
        <v>0.44874883352907097</v>
      </c>
      <c r="AN97" s="119">
        <f t="shared" si="97"/>
        <v>7.0914139247526045</v>
      </c>
      <c r="AO97" s="119">
        <f t="shared" si="97"/>
        <v>7.0914139247063996</v>
      </c>
      <c r="AP97" s="119">
        <f t="shared" si="97"/>
        <v>7.0914139233162894</v>
      </c>
      <c r="AQ97" s="119">
        <f t="shared" si="97"/>
        <v>7.091413881494284</v>
      </c>
      <c r="AR97" s="119">
        <f t="shared" si="97"/>
        <v>7.0914126232637784</v>
      </c>
      <c r="AS97" s="119">
        <f t="shared" si="97"/>
        <v>7.0913747697084286</v>
      </c>
      <c r="AT97" s="119">
        <f t="shared" si="97"/>
        <v>7.0902366549864944</v>
      </c>
      <c r="AU97" s="119">
        <f t="shared" si="95"/>
        <v>7.0566217550106147</v>
      </c>
      <c r="AW97" s="119">
        <f t="shared" si="98"/>
        <v>1.4062532856013152E-2</v>
      </c>
      <c r="AX97" s="119">
        <v>17000</v>
      </c>
      <c r="AY97" s="119">
        <f t="shared" si="99"/>
        <v>1.097319796975087E-2</v>
      </c>
      <c r="AZ97" s="119">
        <f t="shared" si="100"/>
        <v>1.4062532856013152E-2</v>
      </c>
      <c r="BA97" s="119">
        <f t="shared" si="101"/>
        <v>-3.0893348862622819E-3</v>
      </c>
      <c r="BB97" s="119">
        <f t="shared" si="102"/>
        <v>0.95662692749934697</v>
      </c>
      <c r="BC97" s="119">
        <f t="shared" si="103"/>
        <v>-0.90042774038575879</v>
      </c>
      <c r="BD97" s="119">
        <f t="shared" si="104"/>
        <v>-2.6937800704568979</v>
      </c>
      <c r="BE97" s="119">
        <f t="shared" si="105"/>
        <v>-4.3912680114213236</v>
      </c>
      <c r="BF97" s="119">
        <f t="shared" si="106"/>
        <v>9.8938988932339971</v>
      </c>
      <c r="BG97" s="119">
        <f t="shared" si="107"/>
        <v>9.8938988933750469</v>
      </c>
      <c r="BH97" s="119">
        <f t="shared" si="108"/>
        <v>9.8938988900886642</v>
      </c>
      <c r="BI97" s="119">
        <f t="shared" si="109"/>
        <v>9.8938989666598314</v>
      </c>
      <c r="BJ97" s="119">
        <f t="shared" si="110"/>
        <v>9.893897182587807</v>
      </c>
      <c r="BK97" s="119">
        <f t="shared" si="111"/>
        <v>9.893938751042711</v>
      </c>
      <c r="BL97" s="119">
        <f t="shared" si="112"/>
        <v>9.8929704431948888</v>
      </c>
      <c r="BM97" s="119">
        <f t="shared" si="113"/>
        <v>9.9156529944887737</v>
      </c>
    </row>
    <row r="98" spans="1:65" ht="12.95" customHeight="1" x14ac:dyDescent="0.2">
      <c r="A98" s="176" t="s">
        <v>127</v>
      </c>
      <c r="B98" s="177" t="s">
        <v>109</v>
      </c>
      <c r="C98" s="176">
        <v>57365.9781</v>
      </c>
      <c r="D98" s="176" t="s">
        <v>130</v>
      </c>
      <c r="E98" s="119">
        <f t="shared" si="83"/>
        <v>12388.033997422926</v>
      </c>
      <c r="F98" s="119">
        <f t="shared" si="84"/>
        <v>12388</v>
      </c>
      <c r="G98" s="119">
        <f t="shared" si="75"/>
        <v>9.0551999965100549E-3</v>
      </c>
      <c r="J98" s="119">
        <f t="shared" ref="J98:J103" si="114">+G98</f>
        <v>9.0551999965100549E-3</v>
      </c>
      <c r="O98" s="119">
        <f t="shared" ca="1" si="81"/>
        <v>6.1573416038373336E-3</v>
      </c>
      <c r="Q98" s="172">
        <f t="shared" si="85"/>
        <v>42347.4781</v>
      </c>
      <c r="S98" s="120">
        <v>1</v>
      </c>
      <c r="W98" s="176"/>
      <c r="Z98" s="119">
        <f t="shared" si="86"/>
        <v>12388</v>
      </c>
      <c r="AA98" s="119">
        <f t="shared" si="87"/>
        <v>1.0145927646012933E-2</v>
      </c>
      <c r="AB98" s="140">
        <f t="shared" si="76"/>
        <v>1.1896868053900736E-6</v>
      </c>
      <c r="AC98" s="140">
        <f t="shared" si="77"/>
        <v>5.6663877578423255E-3</v>
      </c>
      <c r="AD98" s="119">
        <f t="shared" si="78"/>
        <v>5.6663877578423255E-3</v>
      </c>
      <c r="AE98" s="119">
        <f t="shared" si="88"/>
        <v>6.7571154073452046E-3</v>
      </c>
      <c r="AF98" s="119">
        <f t="shared" si="79"/>
        <v>2.2980845891648503E-3</v>
      </c>
      <c r="AG98" s="120">
        <f t="shared" si="80"/>
        <v>5.6663877578423255E-3</v>
      </c>
      <c r="AH98" s="119">
        <f t="shared" si="89"/>
        <v>3.3888122386677294E-3</v>
      </c>
      <c r="AI98" s="119">
        <f t="shared" si="90"/>
        <v>1.0310680196343167</v>
      </c>
      <c r="AJ98" s="119">
        <f t="shared" si="91"/>
        <v>0.99958073510160073</v>
      </c>
      <c r="AK98" s="119">
        <f t="shared" si="92"/>
        <v>3.6743516171547377E-2</v>
      </c>
      <c r="AL98" s="119">
        <f t="shared" si="93"/>
        <v>0.86889870407820635</v>
      </c>
      <c r="AM98" s="119">
        <f t="shared" si="94"/>
        <v>0.46401726917606539</v>
      </c>
      <c r="AN98" s="119">
        <f t="shared" si="97"/>
        <v>7.1158858453304914</v>
      </c>
      <c r="AO98" s="119">
        <f t="shared" si="97"/>
        <v>7.115885845290018</v>
      </c>
      <c r="AP98" s="119">
        <f t="shared" si="97"/>
        <v>7.1158858440399841</v>
      </c>
      <c r="AQ98" s="119">
        <f t="shared" si="97"/>
        <v>7.1158858054317866</v>
      </c>
      <c r="AR98" s="119">
        <f t="shared" si="97"/>
        <v>7.1158846129907296</v>
      </c>
      <c r="AS98" s="119">
        <f t="shared" si="97"/>
        <v>7.115847784388615</v>
      </c>
      <c r="AT98" s="119">
        <f t="shared" si="97"/>
        <v>7.1147110641557845</v>
      </c>
      <c r="AU98" s="119">
        <f t="shared" si="95"/>
        <v>7.0802907589284541</v>
      </c>
      <c r="AW98" s="119">
        <f t="shared" si="98"/>
        <v>1.4419757920286602E-2</v>
      </c>
      <c r="AX98" s="119">
        <v>17200</v>
      </c>
      <c r="AY98" s="119">
        <f t="shared" si="99"/>
        <v>1.1185857489866061E-2</v>
      </c>
      <c r="AZ98" s="119">
        <f t="shared" si="100"/>
        <v>1.4419757920286602E-2</v>
      </c>
      <c r="BA98" s="119">
        <f t="shared" si="101"/>
        <v>-3.2339004304205417E-3</v>
      </c>
      <c r="BB98" s="119">
        <f t="shared" si="102"/>
        <v>0.95925831603245959</v>
      </c>
      <c r="BC98" s="119">
        <f t="shared" si="103"/>
        <v>-0.94380661365982366</v>
      </c>
      <c r="BD98" s="119">
        <f t="shared" si="104"/>
        <v>-2.5805669728233753</v>
      </c>
      <c r="BE98" s="119">
        <f t="shared" si="105"/>
        <v>-3.4709007062814847</v>
      </c>
      <c r="BF98" s="119">
        <f t="shared" si="106"/>
        <v>10.011951205147659</v>
      </c>
      <c r="BG98" s="119">
        <f t="shared" si="107"/>
        <v>10.011951205261232</v>
      </c>
      <c r="BH98" s="119">
        <f t="shared" si="108"/>
        <v>10.011951202426088</v>
      </c>
      <c r="BI98" s="119">
        <f t="shared" si="109"/>
        <v>10.011951273201273</v>
      </c>
      <c r="BJ98" s="119">
        <f t="shared" si="110"/>
        <v>10.011949506403212</v>
      </c>
      <c r="BK98" s="119">
        <f t="shared" si="111"/>
        <v>10.011993612531844</v>
      </c>
      <c r="BL98" s="119">
        <f t="shared" si="112"/>
        <v>10.010892939338932</v>
      </c>
      <c r="BM98" s="119">
        <f t="shared" si="113"/>
        <v>10.038608858997026</v>
      </c>
    </row>
    <row r="99" spans="1:65" ht="12.95" customHeight="1" x14ac:dyDescent="0.2">
      <c r="A99" s="176" t="s">
        <v>127</v>
      </c>
      <c r="B99" s="177" t="s">
        <v>109</v>
      </c>
      <c r="C99" s="176">
        <v>57365.98</v>
      </c>
      <c r="D99" s="176" t="s">
        <v>129</v>
      </c>
      <c r="E99" s="119">
        <f t="shared" si="83"/>
        <v>12388.041130904647</v>
      </c>
      <c r="F99" s="119">
        <f t="shared" si="84"/>
        <v>12388</v>
      </c>
      <c r="G99" s="119">
        <f t="shared" si="75"/>
        <v>1.0955199999443721E-2</v>
      </c>
      <c r="J99" s="119">
        <f t="shared" si="114"/>
        <v>1.0955199999443721E-2</v>
      </c>
      <c r="O99" s="119">
        <f t="shared" ca="1" si="81"/>
        <v>6.1573416038373336E-3</v>
      </c>
      <c r="Q99" s="172">
        <f t="shared" si="85"/>
        <v>42347.48</v>
      </c>
      <c r="S99" s="120">
        <v>1</v>
      </c>
      <c r="W99" s="176"/>
      <c r="Z99" s="119">
        <f t="shared" si="86"/>
        <v>12388</v>
      </c>
      <c r="AA99" s="119">
        <f t="shared" si="87"/>
        <v>1.0145927646012933E-2</v>
      </c>
      <c r="AB99" s="140">
        <f t="shared" si="76"/>
        <v>6.5492174202740603E-7</v>
      </c>
      <c r="AC99" s="140">
        <f t="shared" si="77"/>
        <v>7.5663877607759916E-3</v>
      </c>
      <c r="AD99" s="119">
        <f t="shared" si="78"/>
        <v>7.5663877607759916E-3</v>
      </c>
      <c r="AE99" s="119">
        <f t="shared" si="88"/>
        <v>6.7571154073452046E-3</v>
      </c>
      <c r="AF99" s="119">
        <f t="shared" si="79"/>
        <v>4.1980845920985164E-3</v>
      </c>
      <c r="AG99" s="120">
        <f t="shared" si="80"/>
        <v>7.5663877607759916E-3</v>
      </c>
      <c r="AH99" s="119">
        <f t="shared" si="89"/>
        <v>3.3888122386677294E-3</v>
      </c>
      <c r="AI99" s="119">
        <f t="shared" si="90"/>
        <v>1.0310680196343167</v>
      </c>
      <c r="AJ99" s="119">
        <f t="shared" si="91"/>
        <v>0.99958073510160073</v>
      </c>
      <c r="AK99" s="119">
        <f t="shared" si="92"/>
        <v>3.6743516171547377E-2</v>
      </c>
      <c r="AL99" s="119">
        <f t="shared" si="93"/>
        <v>0.86889870407820635</v>
      </c>
      <c r="AM99" s="119">
        <f t="shared" si="94"/>
        <v>0.46401726917606539</v>
      </c>
      <c r="AN99" s="119">
        <f t="shared" si="97"/>
        <v>7.1158858453304914</v>
      </c>
      <c r="AO99" s="119">
        <f t="shared" si="97"/>
        <v>7.115885845290018</v>
      </c>
      <c r="AP99" s="119">
        <f t="shared" si="97"/>
        <v>7.1158858440399841</v>
      </c>
      <c r="AQ99" s="119">
        <f t="shared" si="97"/>
        <v>7.1158858054317866</v>
      </c>
      <c r="AR99" s="119">
        <f t="shared" si="97"/>
        <v>7.1158846129907296</v>
      </c>
      <c r="AS99" s="119">
        <f t="shared" si="97"/>
        <v>7.115847784388615</v>
      </c>
      <c r="AT99" s="119">
        <f t="shared" si="97"/>
        <v>7.1147110641557845</v>
      </c>
      <c r="AU99" s="119">
        <f t="shared" si="95"/>
        <v>7.0802907589284541</v>
      </c>
      <c r="AW99" s="119">
        <f t="shared" si="98"/>
        <v>1.4780343304969919E-2</v>
      </c>
      <c r="AX99" s="119">
        <v>17400</v>
      </c>
      <c r="AY99" s="119">
        <f t="shared" si="99"/>
        <v>1.1446661944450633E-2</v>
      </c>
      <c r="AZ99" s="119">
        <f t="shared" si="100"/>
        <v>1.4780343304969919E-2</v>
      </c>
      <c r="BA99" s="119">
        <f t="shared" si="101"/>
        <v>-3.3336813605192852E-3</v>
      </c>
      <c r="BB99" s="119">
        <f t="shared" si="102"/>
        <v>0.962432007640457</v>
      </c>
      <c r="BC99" s="119">
        <f t="shared" si="103"/>
        <v>-0.9752537024214164</v>
      </c>
      <c r="BD99" s="119">
        <f t="shared" si="104"/>
        <v>-2.4666662192642628</v>
      </c>
      <c r="BE99" s="119">
        <f t="shared" si="105"/>
        <v>-2.8499347942914555</v>
      </c>
      <c r="BF99" s="119">
        <f t="shared" si="106"/>
        <v>10.13036148233339</v>
      </c>
      <c r="BG99" s="119">
        <f t="shared" si="107"/>
        <v>10.130361482410493</v>
      </c>
      <c r="BH99" s="119">
        <f t="shared" si="108"/>
        <v>10.130361480305488</v>
      </c>
      <c r="BI99" s="119">
        <f t="shared" si="109"/>
        <v>10.130361537774121</v>
      </c>
      <c r="BJ99" s="119">
        <f t="shared" si="110"/>
        <v>10.130359968826481</v>
      </c>
      <c r="BK99" s="119">
        <f t="shared" si="111"/>
        <v>10.130402803324058</v>
      </c>
      <c r="BL99" s="119">
        <f t="shared" si="112"/>
        <v>10.129233921138564</v>
      </c>
      <c r="BM99" s="119">
        <f t="shared" si="113"/>
        <v>10.161564723505279</v>
      </c>
    </row>
    <row r="100" spans="1:65" ht="12.95" customHeight="1" x14ac:dyDescent="0.2">
      <c r="A100" s="176" t="s">
        <v>127</v>
      </c>
      <c r="B100" s="177" t="s">
        <v>109</v>
      </c>
      <c r="C100" s="176">
        <v>57365.981099999997</v>
      </c>
      <c r="D100" s="176" t="s">
        <v>128</v>
      </c>
      <c r="E100" s="119">
        <f t="shared" si="83"/>
        <v>12388.045260815088</v>
      </c>
      <c r="F100" s="119">
        <f t="shared" si="84"/>
        <v>12388</v>
      </c>
      <c r="G100" s="119">
        <f t="shared" si="75"/>
        <v>1.2055199993483257E-2</v>
      </c>
      <c r="J100" s="119">
        <f t="shared" si="114"/>
        <v>1.2055199993483257E-2</v>
      </c>
      <c r="O100" s="119">
        <f t="shared" ca="1" si="81"/>
        <v>6.1573416038373336E-3</v>
      </c>
      <c r="Q100" s="172">
        <f t="shared" si="85"/>
        <v>42347.481099999997</v>
      </c>
      <c r="S100" s="120">
        <v>1</v>
      </c>
      <c r="W100" s="176"/>
      <c r="Z100" s="119">
        <f t="shared" si="86"/>
        <v>12388</v>
      </c>
      <c r="AA100" s="119">
        <f t="shared" si="87"/>
        <v>1.0145927646012933E-2</v>
      </c>
      <c r="AB100" s="140">
        <f t="shared" si="76"/>
        <v>3.6453208968148394E-6</v>
      </c>
      <c r="AC100" s="140">
        <f t="shared" si="77"/>
        <v>8.6663877548155271E-3</v>
      </c>
      <c r="AD100" s="119">
        <f t="shared" si="78"/>
        <v>8.6663877548155271E-3</v>
      </c>
      <c r="AE100" s="119">
        <f t="shared" si="88"/>
        <v>6.7571154073452046E-3</v>
      </c>
      <c r="AF100" s="119">
        <f t="shared" si="79"/>
        <v>5.2980845861380519E-3</v>
      </c>
      <c r="AG100" s="120">
        <f t="shared" si="80"/>
        <v>8.6663877548155271E-3</v>
      </c>
      <c r="AH100" s="119">
        <f t="shared" si="89"/>
        <v>3.3888122386677294E-3</v>
      </c>
      <c r="AI100" s="119">
        <f t="shared" si="90"/>
        <v>1.0310680196343167</v>
      </c>
      <c r="AJ100" s="119">
        <f t="shared" si="91"/>
        <v>0.99958073510160073</v>
      </c>
      <c r="AK100" s="119">
        <f t="shared" si="92"/>
        <v>3.6743516171547377E-2</v>
      </c>
      <c r="AL100" s="119">
        <f t="shared" si="93"/>
        <v>0.86889870407820635</v>
      </c>
      <c r="AM100" s="119">
        <f t="shared" si="94"/>
        <v>0.46401726917606539</v>
      </c>
      <c r="AN100" s="119">
        <f t="shared" si="97"/>
        <v>7.1158858453304914</v>
      </c>
      <c r="AO100" s="119">
        <f t="shared" si="97"/>
        <v>7.115885845290018</v>
      </c>
      <c r="AP100" s="119">
        <f t="shared" si="97"/>
        <v>7.1158858440399841</v>
      </c>
      <c r="AQ100" s="119">
        <f t="shared" si="97"/>
        <v>7.1158858054317866</v>
      </c>
      <c r="AR100" s="119">
        <f t="shared" si="97"/>
        <v>7.1158846129907296</v>
      </c>
      <c r="AS100" s="119">
        <f t="shared" si="97"/>
        <v>7.115847784388615</v>
      </c>
      <c r="AT100" s="119">
        <f t="shared" si="97"/>
        <v>7.1147110641557845</v>
      </c>
      <c r="AU100" s="119">
        <f t="shared" si="95"/>
        <v>7.0802907589284541</v>
      </c>
      <c r="AW100" s="119">
        <f t="shared" si="98"/>
        <v>1.5144289010063105E-2</v>
      </c>
      <c r="AX100" s="119">
        <v>17600</v>
      </c>
      <c r="AY100" s="119">
        <f t="shared" si="99"/>
        <v>1.1757408723981441E-2</v>
      </c>
      <c r="AZ100" s="119">
        <f t="shared" si="100"/>
        <v>1.5144289010063105E-2</v>
      </c>
      <c r="BA100" s="119">
        <f t="shared" si="101"/>
        <v>-3.3868802860816637E-3</v>
      </c>
      <c r="BB100" s="119">
        <f t="shared" si="102"/>
        <v>0.96612041232123291</v>
      </c>
      <c r="BC100" s="119">
        <f t="shared" si="103"/>
        <v>-0.99415054146784032</v>
      </c>
      <c r="BD100" s="119">
        <f t="shared" si="104"/>
        <v>-2.351949884367011</v>
      </c>
      <c r="BE100" s="119">
        <f t="shared" si="105"/>
        <v>-2.3997954240568564</v>
      </c>
      <c r="BF100" s="119">
        <f t="shared" si="106"/>
        <v>10.249194920693132</v>
      </c>
      <c r="BG100" s="119">
        <f t="shared" si="107"/>
        <v>10.249194920736665</v>
      </c>
      <c r="BH100" s="119">
        <f t="shared" si="108"/>
        <v>10.249194919404166</v>
      </c>
      <c r="BI100" s="119">
        <f t="shared" si="109"/>
        <v>10.249194960189362</v>
      </c>
      <c r="BJ100" s="119">
        <f t="shared" si="110"/>
        <v>10.249193711835678</v>
      </c>
      <c r="BK100" s="119">
        <f t="shared" si="111"/>
        <v>10.24923192222156</v>
      </c>
      <c r="BL100" s="119">
        <f t="shared" si="112"/>
        <v>10.248063069204767</v>
      </c>
      <c r="BM100" s="119">
        <f t="shared" si="113"/>
        <v>10.284520588013532</v>
      </c>
    </row>
    <row r="101" spans="1:65" ht="12.95" customHeight="1" x14ac:dyDescent="0.2">
      <c r="A101" s="176" t="s">
        <v>127</v>
      </c>
      <c r="B101" s="177" t="s">
        <v>110</v>
      </c>
      <c r="C101" s="176">
        <v>57366.1103</v>
      </c>
      <c r="D101" s="176" t="s">
        <v>129</v>
      </c>
      <c r="E101" s="119">
        <f t="shared" si="83"/>
        <v>12388.530337571363</v>
      </c>
      <c r="F101" s="119">
        <f t="shared" si="84"/>
        <v>12388.5</v>
      </c>
      <c r="G101" s="119">
        <f t="shared" si="75"/>
        <v>8.0803999953786843E-3</v>
      </c>
      <c r="J101" s="119">
        <f t="shared" si="114"/>
        <v>8.0803999953786843E-3</v>
      </c>
      <c r="O101" s="119">
        <f t="shared" ca="1" si="81"/>
        <v>6.1577965960011418E-3</v>
      </c>
      <c r="Q101" s="172">
        <f t="shared" si="85"/>
        <v>42347.6103</v>
      </c>
      <c r="S101" s="120">
        <v>1</v>
      </c>
      <c r="W101" s="176"/>
      <c r="Z101" s="119">
        <f t="shared" si="86"/>
        <v>12388.5</v>
      </c>
      <c r="AA101" s="119">
        <f t="shared" si="87"/>
        <v>1.014669225728288E-2</v>
      </c>
      <c r="AB101" s="140">
        <f t="shared" si="76"/>
        <v>4.2695637116051558E-6</v>
      </c>
      <c r="AC101" s="140">
        <f t="shared" si="77"/>
        <v>4.6915182957305533E-3</v>
      </c>
      <c r="AD101" s="119">
        <f t="shared" si="78"/>
        <v>4.6915182957305533E-3</v>
      </c>
      <c r="AE101" s="119">
        <f t="shared" si="88"/>
        <v>6.7578105576347487E-3</v>
      </c>
      <c r="AF101" s="119">
        <f t="shared" si="79"/>
        <v>1.3225894377439356E-3</v>
      </c>
      <c r="AG101" s="120">
        <f t="shared" si="80"/>
        <v>4.6915182957305533E-3</v>
      </c>
      <c r="AH101" s="119">
        <f t="shared" si="89"/>
        <v>3.3888816996481314E-3</v>
      </c>
      <c r="AI101" s="119">
        <f t="shared" si="90"/>
        <v>1.0310559690040701</v>
      </c>
      <c r="AJ101" s="119">
        <f t="shared" si="91"/>
        <v>0.99959017608700629</v>
      </c>
      <c r="AK101" s="119">
        <f t="shared" si="92"/>
        <v>3.675370204299544E-2</v>
      </c>
      <c r="AL101" s="119">
        <f t="shared" si="93"/>
        <v>0.86922662479225044</v>
      </c>
      <c r="AM101" s="119">
        <f t="shared" si="94"/>
        <v>0.46421654733271189</v>
      </c>
      <c r="AN101" s="119">
        <f t="shared" ref="AN101:AT110" si="115">$AU101+$AB$7*SIN(AO101)</f>
        <v>7.1162035186392529</v>
      </c>
      <c r="AO101" s="119">
        <f t="shared" si="115"/>
        <v>7.1162035185988515</v>
      </c>
      <c r="AP101" s="119">
        <f t="shared" si="115"/>
        <v>7.116203517350602</v>
      </c>
      <c r="AQ101" s="119">
        <f t="shared" si="115"/>
        <v>7.1162034787840316</v>
      </c>
      <c r="AR101" s="119">
        <f t="shared" si="115"/>
        <v>7.1162022872124755</v>
      </c>
      <c r="AS101" s="119">
        <f t="shared" si="115"/>
        <v>7.1161654726059931</v>
      </c>
      <c r="AT101" s="119">
        <f t="shared" si="115"/>
        <v>7.1150287877557377</v>
      </c>
      <c r="AU101" s="119">
        <f t="shared" si="95"/>
        <v>7.0805981485897247</v>
      </c>
      <c r="AW101" s="119">
        <f t="shared" si="98"/>
        <v>1.5511595035566154E-2</v>
      </c>
      <c r="AX101" s="119">
        <v>17800</v>
      </c>
      <c r="AY101" s="119">
        <f t="shared" si="99"/>
        <v>1.2119363010966756E-2</v>
      </c>
      <c r="AZ101" s="119">
        <f t="shared" si="100"/>
        <v>1.5511595035566154E-2</v>
      </c>
      <c r="BA101" s="119">
        <f t="shared" si="101"/>
        <v>-3.3922320245993965E-3</v>
      </c>
      <c r="BB101" s="119">
        <f t="shared" si="102"/>
        <v>0.970289649869156</v>
      </c>
      <c r="BC101" s="119">
        <f t="shared" si="103"/>
        <v>-0.99997232684967752</v>
      </c>
      <c r="BD101" s="119">
        <f t="shared" si="104"/>
        <v>-2.2362960321198799</v>
      </c>
      <c r="BE101" s="119">
        <f t="shared" si="105"/>
        <v>-2.0562358694406577</v>
      </c>
      <c r="BF101" s="119">
        <f t="shared" si="106"/>
        <v>10.368512933683961</v>
      </c>
      <c r="BG101" s="119">
        <f t="shared" si="107"/>
        <v>10.36851293370372</v>
      </c>
      <c r="BH101" s="119">
        <f t="shared" si="108"/>
        <v>10.368512933003929</v>
      </c>
      <c r="BI101" s="119">
        <f t="shared" si="109"/>
        <v>10.368512957789374</v>
      </c>
      <c r="BJ101" s="119">
        <f t="shared" si="110"/>
        <v>10.368512079928141</v>
      </c>
      <c r="BK101" s="119">
        <f t="shared" si="111"/>
        <v>10.368543173033604</v>
      </c>
      <c r="BL101" s="119">
        <f t="shared" si="112"/>
        <v>10.367442693273498</v>
      </c>
      <c r="BM101" s="119">
        <f t="shared" si="113"/>
        <v>10.407476452521784</v>
      </c>
    </row>
    <row r="102" spans="1:65" ht="12.95" customHeight="1" x14ac:dyDescent="0.2">
      <c r="A102" s="176" t="s">
        <v>127</v>
      </c>
      <c r="B102" s="177" t="s">
        <v>110</v>
      </c>
      <c r="C102" s="176">
        <v>57366.111499999999</v>
      </c>
      <c r="D102" s="176" t="s">
        <v>130</v>
      </c>
      <c r="E102" s="119">
        <f t="shared" si="83"/>
        <v>12388.534842928228</v>
      </c>
      <c r="F102" s="119">
        <f t="shared" si="84"/>
        <v>12388.5</v>
      </c>
      <c r="G102" s="119">
        <f t="shared" si="75"/>
        <v>9.2803999941679649E-3</v>
      </c>
      <c r="J102" s="119">
        <f t="shared" si="114"/>
        <v>9.2803999941679649E-3</v>
      </c>
      <c r="O102" s="119">
        <f t="shared" ca="1" si="81"/>
        <v>6.1577965960011418E-3</v>
      </c>
      <c r="Q102" s="172">
        <f t="shared" si="85"/>
        <v>42347.611499999999</v>
      </c>
      <c r="S102" s="120">
        <v>1</v>
      </c>
      <c r="W102" s="176"/>
      <c r="Z102" s="119">
        <f t="shared" si="86"/>
        <v>12388.5</v>
      </c>
      <c r="AA102" s="119">
        <f t="shared" si="87"/>
        <v>1.014669225728288E-2</v>
      </c>
      <c r="AB102" s="140">
        <f t="shared" si="76"/>
        <v>7.504622851327606E-7</v>
      </c>
      <c r="AC102" s="140">
        <f t="shared" si="77"/>
        <v>5.891518294519834E-3</v>
      </c>
      <c r="AD102" s="119">
        <f t="shared" si="78"/>
        <v>5.891518294519834E-3</v>
      </c>
      <c r="AE102" s="119">
        <f t="shared" si="88"/>
        <v>6.7578105576347487E-3</v>
      </c>
      <c r="AF102" s="119">
        <f t="shared" si="79"/>
        <v>2.5225894365332163E-3</v>
      </c>
      <c r="AG102" s="120">
        <f t="shared" si="80"/>
        <v>5.891518294519834E-3</v>
      </c>
      <c r="AH102" s="119">
        <f t="shared" si="89"/>
        <v>3.3888816996481314E-3</v>
      </c>
      <c r="AI102" s="119">
        <f t="shared" si="90"/>
        <v>1.0310559690040701</v>
      </c>
      <c r="AJ102" s="119">
        <f t="shared" si="91"/>
        <v>0.99959017608700629</v>
      </c>
      <c r="AK102" s="119">
        <f t="shared" si="92"/>
        <v>3.675370204299544E-2</v>
      </c>
      <c r="AL102" s="119">
        <f t="shared" si="93"/>
        <v>0.86922662479225044</v>
      </c>
      <c r="AM102" s="119">
        <f t="shared" si="94"/>
        <v>0.46421654733271189</v>
      </c>
      <c r="AN102" s="119">
        <f t="shared" si="115"/>
        <v>7.1162035186392529</v>
      </c>
      <c r="AO102" s="119">
        <f t="shared" si="115"/>
        <v>7.1162035185988515</v>
      </c>
      <c r="AP102" s="119">
        <f t="shared" si="115"/>
        <v>7.116203517350602</v>
      </c>
      <c r="AQ102" s="119">
        <f t="shared" si="115"/>
        <v>7.1162034787840316</v>
      </c>
      <c r="AR102" s="119">
        <f t="shared" si="115"/>
        <v>7.1162022872124755</v>
      </c>
      <c r="AS102" s="119">
        <f t="shared" si="115"/>
        <v>7.1161654726059931</v>
      </c>
      <c r="AT102" s="119">
        <f t="shared" si="115"/>
        <v>7.1150287877557377</v>
      </c>
      <c r="AU102" s="119">
        <f t="shared" si="95"/>
        <v>7.0805981485897247</v>
      </c>
      <c r="AW102" s="119">
        <f t="shared" si="98"/>
        <v>1.5882261381479072E-2</v>
      </c>
      <c r="AX102" s="119">
        <v>18000</v>
      </c>
      <c r="AY102" s="119">
        <f t="shared" si="99"/>
        <v>1.2533218691255921E-2</v>
      </c>
      <c r="AZ102" s="119">
        <f t="shared" si="100"/>
        <v>1.5882261381479072E-2</v>
      </c>
      <c r="BA102" s="119">
        <f t="shared" si="101"/>
        <v>-3.3490426902231516E-3</v>
      </c>
      <c r="BB102" s="119">
        <f t="shared" si="102"/>
        <v>0.97489901580091132</v>
      </c>
      <c r="BC102" s="119">
        <f t="shared" si="103"/>
        <v>-0.99230385915054309</v>
      </c>
      <c r="BD102" s="119">
        <f t="shared" si="104"/>
        <v>-2.1195902170871719</v>
      </c>
      <c r="BE102" s="119">
        <f t="shared" si="105"/>
        <v>-1.7835678438174485</v>
      </c>
      <c r="BF102" s="119">
        <f t="shared" si="106"/>
        <v>10.488372344342238</v>
      </c>
      <c r="BG102" s="119">
        <f t="shared" si="107"/>
        <v>10.488372344348992</v>
      </c>
      <c r="BH102" s="119">
        <f t="shared" si="108"/>
        <v>10.488372344059998</v>
      </c>
      <c r="BI102" s="119">
        <f t="shared" si="109"/>
        <v>10.488372356424803</v>
      </c>
      <c r="BJ102" s="119">
        <f t="shared" si="110"/>
        <v>10.488371827389377</v>
      </c>
      <c r="BK102" s="119">
        <f t="shared" si="111"/>
        <v>10.488394462931568</v>
      </c>
      <c r="BL102" s="119">
        <f t="shared" si="112"/>
        <v>10.487426791384271</v>
      </c>
      <c r="BM102" s="119">
        <f t="shared" si="113"/>
        <v>10.530432317030037</v>
      </c>
    </row>
    <row r="103" spans="1:65" ht="12.95" customHeight="1" x14ac:dyDescent="0.2">
      <c r="A103" s="176" t="s">
        <v>127</v>
      </c>
      <c r="B103" s="177" t="s">
        <v>110</v>
      </c>
      <c r="C103" s="176">
        <v>57366.111700000001</v>
      </c>
      <c r="D103" s="176" t="s">
        <v>128</v>
      </c>
      <c r="E103" s="119">
        <f t="shared" si="83"/>
        <v>12388.535593821047</v>
      </c>
      <c r="F103" s="119">
        <f t="shared" si="84"/>
        <v>12388.5</v>
      </c>
      <c r="G103" s="119">
        <f t="shared" si="75"/>
        <v>9.4803999963914976E-3</v>
      </c>
      <c r="J103" s="119">
        <f t="shared" si="114"/>
        <v>9.4803999963914976E-3</v>
      </c>
      <c r="O103" s="119">
        <f t="shared" ca="1" si="81"/>
        <v>6.1577965960011418E-3</v>
      </c>
      <c r="Q103" s="172">
        <f t="shared" si="85"/>
        <v>42347.611700000001</v>
      </c>
      <c r="S103" s="120">
        <v>1</v>
      </c>
      <c r="W103" s="176"/>
      <c r="Z103" s="119">
        <f t="shared" si="86"/>
        <v>12388.5</v>
      </c>
      <c r="AA103" s="119">
        <f t="shared" si="87"/>
        <v>1.014669225728288E-2</v>
      </c>
      <c r="AB103" s="140">
        <f t="shared" si="76"/>
        <v>4.4394537692374953E-7</v>
      </c>
      <c r="AC103" s="140">
        <f t="shared" si="77"/>
        <v>6.0915182967433666E-3</v>
      </c>
      <c r="AD103" s="119">
        <f t="shared" si="78"/>
        <v>6.0915182967433666E-3</v>
      </c>
      <c r="AE103" s="119">
        <f t="shared" si="88"/>
        <v>6.7578105576347487E-3</v>
      </c>
      <c r="AF103" s="119">
        <f t="shared" si="79"/>
        <v>2.7225894387567489E-3</v>
      </c>
      <c r="AG103" s="120">
        <f t="shared" si="80"/>
        <v>6.0915182967433666E-3</v>
      </c>
      <c r="AH103" s="119">
        <f t="shared" si="89"/>
        <v>3.3888816996481314E-3</v>
      </c>
      <c r="AI103" s="119">
        <f t="shared" si="90"/>
        <v>1.0310559690040701</v>
      </c>
      <c r="AJ103" s="119">
        <f t="shared" si="91"/>
        <v>0.99959017608700629</v>
      </c>
      <c r="AK103" s="119">
        <f t="shared" si="92"/>
        <v>3.675370204299544E-2</v>
      </c>
      <c r="AL103" s="119">
        <f t="shared" si="93"/>
        <v>0.86922662479225044</v>
      </c>
      <c r="AM103" s="119">
        <f t="shared" si="94"/>
        <v>0.46421654733271189</v>
      </c>
      <c r="AN103" s="119">
        <f t="shared" si="115"/>
        <v>7.1162035186392529</v>
      </c>
      <c r="AO103" s="119">
        <f t="shared" si="115"/>
        <v>7.1162035185988515</v>
      </c>
      <c r="AP103" s="119">
        <f t="shared" si="115"/>
        <v>7.116203517350602</v>
      </c>
      <c r="AQ103" s="119">
        <f t="shared" si="115"/>
        <v>7.1162034787840316</v>
      </c>
      <c r="AR103" s="119">
        <f t="shared" si="115"/>
        <v>7.1162022872124755</v>
      </c>
      <c r="AS103" s="119">
        <f t="shared" si="115"/>
        <v>7.1161654726059931</v>
      </c>
      <c r="AT103" s="119">
        <f t="shared" si="115"/>
        <v>7.1150287877557377</v>
      </c>
      <c r="AU103" s="119">
        <f t="shared" si="95"/>
        <v>7.0805981485897247</v>
      </c>
      <c r="AW103" s="119">
        <f t="shared" si="98"/>
        <v>1.6256288047801857E-2</v>
      </c>
      <c r="AX103" s="119">
        <v>18200</v>
      </c>
      <c r="AY103" s="119">
        <f t="shared" si="99"/>
        <v>1.2999059166659211E-2</v>
      </c>
      <c r="AZ103" s="119">
        <f t="shared" si="100"/>
        <v>1.6256288047801857E-2</v>
      </c>
      <c r="BA103" s="119">
        <f t="shared" si="101"/>
        <v>-3.2572288811426459E-3</v>
      </c>
      <c r="BB103" s="119">
        <f t="shared" si="102"/>
        <v>0.97990045369791234</v>
      </c>
      <c r="BC103" s="119">
        <f t="shared" si="103"/>
        <v>-0.97085862170002168</v>
      </c>
      <c r="BD103" s="119">
        <f t="shared" si="104"/>
        <v>-2.0017271900489653</v>
      </c>
      <c r="BE103" s="119">
        <f t="shared" si="105"/>
        <v>-1.5603699705317799</v>
      </c>
      <c r="BF103" s="119">
        <f t="shared" si="106"/>
        <v>10.60882451144394</v>
      </c>
      <c r="BG103" s="119">
        <f t="shared" si="107"/>
        <v>10.608824511445473</v>
      </c>
      <c r="BH103" s="119">
        <f t="shared" si="108"/>
        <v>10.60882451136097</v>
      </c>
      <c r="BI103" s="119">
        <f t="shared" si="109"/>
        <v>10.608824516017068</v>
      </c>
      <c r="BJ103" s="119">
        <f t="shared" si="110"/>
        <v>10.608824259469101</v>
      </c>
      <c r="BK103" s="119">
        <f t="shared" si="111"/>
        <v>10.608838395338678</v>
      </c>
      <c r="BL103" s="119">
        <f t="shared" si="112"/>
        <v>10.608060234557946</v>
      </c>
      <c r="BM103" s="119">
        <f t="shared" si="113"/>
        <v>10.65338818153829</v>
      </c>
    </row>
    <row r="104" spans="1:65" ht="12.95" customHeight="1" x14ac:dyDescent="0.2">
      <c r="A104" s="173" t="s">
        <v>132</v>
      </c>
      <c r="B104" s="156"/>
      <c r="C104" s="67">
        <v>57389.684000000001</v>
      </c>
      <c r="D104" s="67">
        <v>2.0000000000000001E-4</v>
      </c>
      <c r="E104" s="119">
        <f t="shared" si="83"/>
        <v>12477.036946929893</v>
      </c>
      <c r="F104" s="119">
        <f t="shared" si="84"/>
        <v>12477</v>
      </c>
      <c r="G104" s="119">
        <f t="shared" si="75"/>
        <v>9.8407999976188876E-3</v>
      </c>
      <c r="K104" s="119">
        <f>+G104</f>
        <v>9.8407999976188876E-3</v>
      </c>
      <c r="O104" s="119">
        <f t="shared" ca="1" si="81"/>
        <v>6.2383302089951036E-3</v>
      </c>
      <c r="Q104" s="172">
        <f t="shared" si="85"/>
        <v>42371.184000000001</v>
      </c>
      <c r="S104" s="120">
        <v>1</v>
      </c>
      <c r="W104" s="67"/>
      <c r="Z104" s="119">
        <f t="shared" si="86"/>
        <v>12477</v>
      </c>
      <c r="AA104" s="119">
        <f t="shared" si="87"/>
        <v>1.0276965195455406E-2</v>
      </c>
      <c r="AB104" s="140">
        <f t="shared" si="76"/>
        <v>1.9024007980376932E-7</v>
      </c>
      <c r="AC104" s="140">
        <f t="shared" si="77"/>
        <v>6.445017805593832E-3</v>
      </c>
      <c r="AD104" s="119">
        <f t="shared" si="78"/>
        <v>6.445017805593832E-3</v>
      </c>
      <c r="AE104" s="119">
        <f t="shared" si="88"/>
        <v>6.8811830034303497E-3</v>
      </c>
      <c r="AF104" s="119">
        <f t="shared" si="79"/>
        <v>2.9596169941885379E-3</v>
      </c>
      <c r="AG104" s="120">
        <f t="shared" si="80"/>
        <v>6.445017805593832E-3</v>
      </c>
      <c r="AH104" s="119">
        <f t="shared" si="89"/>
        <v>3.395782192025056E-3</v>
      </c>
      <c r="AI104" s="119">
        <f t="shared" si="90"/>
        <v>1.0288763250732531</v>
      </c>
      <c r="AJ104" s="119">
        <f t="shared" si="91"/>
        <v>0.99957110609823574</v>
      </c>
      <c r="AK104" s="119">
        <f t="shared" si="92"/>
        <v>3.8489812612051887E-2</v>
      </c>
      <c r="AL104" s="119">
        <f t="shared" si="93"/>
        <v>0.92714615644013498</v>
      </c>
      <c r="AM104" s="119">
        <f t="shared" si="94"/>
        <v>0.49990683999554814</v>
      </c>
      <c r="AN104" s="119">
        <f t="shared" si="115"/>
        <v>7.1723723481521127</v>
      </c>
      <c r="AO104" s="119">
        <f t="shared" si="115"/>
        <v>7.1723723481233206</v>
      </c>
      <c r="AP104" s="119">
        <f t="shared" si="115"/>
        <v>7.1723723471736101</v>
      </c>
      <c r="AQ104" s="119">
        <f t="shared" si="115"/>
        <v>7.1723723158467934</v>
      </c>
      <c r="AR104" s="119">
        <f t="shared" si="115"/>
        <v>7.1723712825120201</v>
      </c>
      <c r="AS104" s="119">
        <f t="shared" si="115"/>
        <v>7.1723371980522774</v>
      </c>
      <c r="AT104" s="119">
        <f t="shared" si="115"/>
        <v>7.1712137262191327</v>
      </c>
      <c r="AU104" s="119">
        <f t="shared" si="95"/>
        <v>7.1350061186346263</v>
      </c>
      <c r="AW104" s="119">
        <f t="shared" si="98"/>
        <v>1.6633675034534508E-2</v>
      </c>
      <c r="AX104" s="119">
        <v>18400</v>
      </c>
      <c r="AY104" s="119">
        <f t="shared" si="99"/>
        <v>1.3516319404448501E-2</v>
      </c>
      <c r="AZ104" s="119">
        <f t="shared" si="100"/>
        <v>1.6633675034534508E-2</v>
      </c>
      <c r="BA104" s="119">
        <f t="shared" si="101"/>
        <v>-3.1173556300860073E-3</v>
      </c>
      <c r="BB104" s="119">
        <f t="shared" si="102"/>
        <v>0.98523808217628916</v>
      </c>
      <c r="BC104" s="119">
        <f t="shared" si="103"/>
        <v>-0.93550071916687438</v>
      </c>
      <c r="BD104" s="119">
        <f t="shared" si="104"/>
        <v>-1.8826128120567309</v>
      </c>
      <c r="BE104" s="119">
        <f t="shared" si="105"/>
        <v>-1.3729968733590934</v>
      </c>
      <c r="BF104" s="119">
        <f t="shared" si="106"/>
        <v>10.729914393449915</v>
      </c>
      <c r="BG104" s="119">
        <f t="shared" si="107"/>
        <v>10.729914393450091</v>
      </c>
      <c r="BH104" s="119">
        <f t="shared" si="108"/>
        <v>10.729914393436244</v>
      </c>
      <c r="BI104" s="119">
        <f t="shared" si="109"/>
        <v>10.729914394532257</v>
      </c>
      <c r="BJ104" s="119">
        <f t="shared" si="110"/>
        <v>10.729914307775076</v>
      </c>
      <c r="BK104" s="119">
        <f t="shared" si="111"/>
        <v>10.729921175310183</v>
      </c>
      <c r="BL104" s="119">
        <f t="shared" si="112"/>
        <v>10.729378089284355</v>
      </c>
      <c r="BM104" s="119">
        <f t="shared" si="113"/>
        <v>10.776344046046546</v>
      </c>
    </row>
    <row r="105" spans="1:65" ht="12.95" customHeight="1" x14ac:dyDescent="0.2">
      <c r="A105" s="144" t="s">
        <v>133</v>
      </c>
      <c r="B105" s="157" t="s">
        <v>110</v>
      </c>
      <c r="C105" s="67">
        <v>57406.597099999999</v>
      </c>
      <c r="D105" s="143"/>
      <c r="E105" s="119">
        <f t="shared" si="83"/>
        <v>12540.536572985266</v>
      </c>
      <c r="F105" s="119">
        <f t="shared" si="84"/>
        <v>12540.5</v>
      </c>
      <c r="G105" s="119">
        <f t="shared" ref="G105:G136" si="116">+C105-(C$7+F105*C$8)</f>
        <v>9.7411999959149398E-3</v>
      </c>
      <c r="K105" s="119">
        <f>+G105</f>
        <v>9.7411999959149398E-3</v>
      </c>
      <c r="O105" s="119">
        <f t="shared" ca="1" si="81"/>
        <v>6.2961142137986795E-3</v>
      </c>
      <c r="Q105" s="172">
        <f t="shared" si="85"/>
        <v>42388.097099999999</v>
      </c>
      <c r="S105" s="120">
        <v>1</v>
      </c>
      <c r="W105" s="143"/>
      <c r="Z105" s="119">
        <f t="shared" si="86"/>
        <v>12540.5</v>
      </c>
      <c r="AA105" s="119">
        <f t="shared" si="87"/>
        <v>1.0364251759219753E-2</v>
      </c>
      <c r="AB105" s="140">
        <f t="shared" ref="AB105:AB136" si="117">S105*(G105-AA105)^2</f>
        <v>3.8819349975723663E-7</v>
      </c>
      <c r="AC105" s="140">
        <f t="shared" ref="AC105:AC140" si="118">+G105-N105-AH105</f>
        <v>6.347058135189999E-3</v>
      </c>
      <c r="AD105" s="119">
        <f t="shared" ref="AD105:AD140" si="119">+G105-AH105</f>
        <v>6.347058135189999E-3</v>
      </c>
      <c r="AE105" s="119">
        <f t="shared" si="88"/>
        <v>6.9701098984948119E-3</v>
      </c>
      <c r="AF105" s="119">
        <f t="shared" ref="AF105:AF136" si="120">G105-AE105</f>
        <v>2.7710900974201279E-3</v>
      </c>
      <c r="AG105" s="120">
        <f t="shared" ref="AG105:AG136" si="121">G105-AH105</f>
        <v>6.347058135189999E-3</v>
      </c>
      <c r="AH105" s="119">
        <f t="shared" si="89"/>
        <v>3.3941418607249412E-3</v>
      </c>
      <c r="AI105" s="119">
        <f t="shared" si="90"/>
        <v>1.0272583741411465</v>
      </c>
      <c r="AJ105" s="119">
        <f t="shared" si="91"/>
        <v>0.99750223906330537</v>
      </c>
      <c r="AK105" s="119">
        <f t="shared" si="92"/>
        <v>3.9652097849020886E-2</v>
      </c>
      <c r="AL105" s="119">
        <f t="shared" si="93"/>
        <v>0.96855082064533626</v>
      </c>
      <c r="AM105" s="119">
        <f t="shared" si="94"/>
        <v>0.52605719895178915</v>
      </c>
      <c r="AN105" s="119">
        <f t="shared" si="115"/>
        <v>7.2125998209719659</v>
      </c>
      <c r="AO105" s="119">
        <f t="shared" si="115"/>
        <v>7.2125998209500857</v>
      </c>
      <c r="AP105" s="119">
        <f t="shared" si="115"/>
        <v>7.2125998201900572</v>
      </c>
      <c r="AQ105" s="119">
        <f t="shared" si="115"/>
        <v>7.2125997937900541</v>
      </c>
      <c r="AR105" s="119">
        <f t="shared" si="115"/>
        <v>7.212598876771775</v>
      </c>
      <c r="AS105" s="119">
        <f t="shared" si="115"/>
        <v>7.2125670243489282</v>
      </c>
      <c r="AT105" s="119">
        <f t="shared" si="115"/>
        <v>7.2114614793764007</v>
      </c>
      <c r="AU105" s="119">
        <f t="shared" si="95"/>
        <v>7.1740446056159968</v>
      </c>
      <c r="AW105" s="119">
        <f t="shared" si="98"/>
        <v>1.7014422341677025E-2</v>
      </c>
      <c r="AX105" s="119">
        <v>18600</v>
      </c>
      <c r="AY105" s="119">
        <f t="shared" si="99"/>
        <v>1.4083751020300465E-2</v>
      </c>
      <c r="AZ105" s="119">
        <f t="shared" si="100"/>
        <v>1.7014422341677025E-2</v>
      </c>
      <c r="BA105" s="119">
        <f t="shared" si="101"/>
        <v>-2.9306713213765592E-3</v>
      </c>
      <c r="BB105" s="119">
        <f t="shared" si="102"/>
        <v>0.99084783588999847</v>
      </c>
      <c r="BC105" s="119">
        <f t="shared" si="103"/>
        <v>-0.88626911779284201</v>
      </c>
      <c r="BD105" s="119">
        <f t="shared" si="104"/>
        <v>-1.7621661658269332</v>
      </c>
      <c r="BE105" s="119">
        <f t="shared" si="105"/>
        <v>-1.2123355666227871</v>
      </c>
      <c r="BF105" s="119">
        <f t="shared" si="106"/>
        <v>10.851679560513562</v>
      </c>
      <c r="BG105" s="119">
        <f t="shared" si="107"/>
        <v>10.851679560513565</v>
      </c>
      <c r="BH105" s="119">
        <f t="shared" si="108"/>
        <v>10.851679560512938</v>
      </c>
      <c r="BI105" s="119">
        <f t="shared" si="109"/>
        <v>10.851679560603813</v>
      </c>
      <c r="BJ105" s="119">
        <f t="shared" si="110"/>
        <v>10.851679547433612</v>
      </c>
      <c r="BK105" s="119">
        <f t="shared" si="111"/>
        <v>10.851681456169004</v>
      </c>
      <c r="BL105" s="119">
        <f t="shared" si="112"/>
        <v>10.851405088049578</v>
      </c>
      <c r="BM105" s="119">
        <f t="shared" si="113"/>
        <v>10.899299910554799</v>
      </c>
    </row>
    <row r="106" spans="1:65" ht="12.95" customHeight="1" x14ac:dyDescent="0.2">
      <c r="A106" s="144" t="s">
        <v>133</v>
      </c>
      <c r="B106" s="157" t="s">
        <v>110</v>
      </c>
      <c r="C106" s="67">
        <v>57406.597099999999</v>
      </c>
      <c r="D106" s="143"/>
      <c r="E106" s="119">
        <f t="shared" si="83"/>
        <v>12540.536572985266</v>
      </c>
      <c r="F106" s="119">
        <f t="shared" si="84"/>
        <v>12540.5</v>
      </c>
      <c r="G106" s="119">
        <f t="shared" si="116"/>
        <v>9.7411999959149398E-3</v>
      </c>
      <c r="K106" s="119">
        <f>+G106</f>
        <v>9.7411999959149398E-3</v>
      </c>
      <c r="O106" s="119">
        <f t="shared" ref="O106:O140" ca="1" si="122">+C$11+C$12*$F106</f>
        <v>6.2961142137986795E-3</v>
      </c>
      <c r="Q106" s="172">
        <f t="shared" si="85"/>
        <v>42388.097099999999</v>
      </c>
      <c r="S106" s="120">
        <v>1</v>
      </c>
      <c r="W106" s="143"/>
      <c r="Z106" s="119">
        <f t="shared" si="86"/>
        <v>12540.5</v>
      </c>
      <c r="AA106" s="119">
        <f t="shared" si="87"/>
        <v>1.0364251759219753E-2</v>
      </c>
      <c r="AB106" s="140">
        <f t="shared" si="117"/>
        <v>3.8819349975723663E-7</v>
      </c>
      <c r="AC106" s="140">
        <f t="shared" si="118"/>
        <v>6.347058135189999E-3</v>
      </c>
      <c r="AD106" s="119">
        <f t="shared" si="119"/>
        <v>6.347058135189999E-3</v>
      </c>
      <c r="AE106" s="119">
        <f t="shared" si="88"/>
        <v>6.9701098984948119E-3</v>
      </c>
      <c r="AF106" s="119">
        <f t="shared" si="120"/>
        <v>2.7710900974201279E-3</v>
      </c>
      <c r="AG106" s="120">
        <f t="shared" si="121"/>
        <v>6.347058135189999E-3</v>
      </c>
      <c r="AH106" s="119">
        <f t="shared" si="89"/>
        <v>3.3941418607249412E-3</v>
      </c>
      <c r="AI106" s="119">
        <f t="shared" si="90"/>
        <v>1.0272583741411465</v>
      </c>
      <c r="AJ106" s="119">
        <f t="shared" si="91"/>
        <v>0.99750223906330537</v>
      </c>
      <c r="AK106" s="119">
        <f t="shared" si="92"/>
        <v>3.9652097849020886E-2</v>
      </c>
      <c r="AL106" s="119">
        <f t="shared" si="93"/>
        <v>0.96855082064533626</v>
      </c>
      <c r="AM106" s="119">
        <f t="shared" si="94"/>
        <v>0.52605719895178915</v>
      </c>
      <c r="AN106" s="119">
        <f t="shared" si="115"/>
        <v>7.2125998209719659</v>
      </c>
      <c r="AO106" s="119">
        <f t="shared" si="115"/>
        <v>7.2125998209500857</v>
      </c>
      <c r="AP106" s="119">
        <f t="shared" si="115"/>
        <v>7.2125998201900572</v>
      </c>
      <c r="AQ106" s="119">
        <f t="shared" si="115"/>
        <v>7.2125997937900541</v>
      </c>
      <c r="AR106" s="119">
        <f t="shared" si="115"/>
        <v>7.212598876771775</v>
      </c>
      <c r="AS106" s="119">
        <f t="shared" si="115"/>
        <v>7.2125670243489282</v>
      </c>
      <c r="AT106" s="119">
        <f t="shared" si="115"/>
        <v>7.2114614793764007</v>
      </c>
      <c r="AU106" s="119">
        <f t="shared" si="95"/>
        <v>7.1740446056159968</v>
      </c>
      <c r="AW106" s="119">
        <f t="shared" si="98"/>
        <v>1.7398529969229408E-2</v>
      </c>
      <c r="AX106" s="119">
        <v>18800</v>
      </c>
      <c r="AY106" s="119">
        <f t="shared" si="99"/>
        <v>1.4699392669540689E-2</v>
      </c>
      <c r="AZ106" s="119">
        <f t="shared" si="100"/>
        <v>1.7398529969229408E-2</v>
      </c>
      <c r="BA106" s="119">
        <f t="shared" si="101"/>
        <v>-2.6991372996887182E-3</v>
      </c>
      <c r="BB106" s="119">
        <f t="shared" si="102"/>
        <v>0.99665729078863774</v>
      </c>
      <c r="BC106" s="119">
        <f t="shared" si="103"/>
        <v>-0.8234032757337354</v>
      </c>
      <c r="BD106" s="119">
        <f t="shared" si="104"/>
        <v>-1.6403218341261132</v>
      </c>
      <c r="BE106" s="119">
        <f t="shared" si="105"/>
        <v>-1.0720595239028923</v>
      </c>
      <c r="BF106" s="119">
        <f t="shared" si="106"/>
        <v>10.9741491728272</v>
      </c>
      <c r="BG106" s="119">
        <f t="shared" si="107"/>
        <v>10.9741491728272</v>
      </c>
      <c r="BH106" s="119">
        <f t="shared" si="108"/>
        <v>10.9741491728272</v>
      </c>
      <c r="BI106" s="119">
        <f t="shared" si="109"/>
        <v>10.974149172827193</v>
      </c>
      <c r="BJ106" s="119">
        <f t="shared" si="110"/>
        <v>10.974149172833664</v>
      </c>
      <c r="BK106" s="119">
        <f t="shared" si="111"/>
        <v>10.974149166557375</v>
      </c>
      <c r="BL106" s="119">
        <f t="shared" si="112"/>
        <v>10.974155255897502</v>
      </c>
      <c r="BM106" s="119">
        <f t="shared" si="113"/>
        <v>11.022255775063051</v>
      </c>
    </row>
    <row r="107" spans="1:65" ht="12.95" customHeight="1" x14ac:dyDescent="0.2">
      <c r="A107" s="184" t="s">
        <v>137</v>
      </c>
      <c r="B107" s="185" t="s">
        <v>110</v>
      </c>
      <c r="C107" s="186">
        <v>57406.597099999999</v>
      </c>
      <c r="D107" s="186">
        <v>1E-4</v>
      </c>
      <c r="E107" s="119">
        <f t="shared" si="83"/>
        <v>12540.536572985266</v>
      </c>
      <c r="F107" s="119">
        <f t="shared" si="84"/>
        <v>12540.5</v>
      </c>
      <c r="G107" s="119">
        <f t="shared" si="116"/>
        <v>9.7411999959149398E-3</v>
      </c>
      <c r="L107" s="119">
        <f>+G107</f>
        <v>9.7411999959149398E-3</v>
      </c>
      <c r="O107" s="119">
        <f t="shared" ca="1" si="122"/>
        <v>6.2961142137986795E-3</v>
      </c>
      <c r="Q107" s="172">
        <f t="shared" si="85"/>
        <v>42388.097099999999</v>
      </c>
      <c r="S107" s="120">
        <v>1</v>
      </c>
      <c r="W107" s="143"/>
      <c r="Z107" s="119">
        <f t="shared" si="86"/>
        <v>12540.5</v>
      </c>
      <c r="AA107" s="119">
        <f t="shared" si="87"/>
        <v>1.0364251759219753E-2</v>
      </c>
      <c r="AB107" s="140">
        <f t="shared" si="117"/>
        <v>3.8819349975723663E-7</v>
      </c>
      <c r="AC107" s="140">
        <f t="shared" si="118"/>
        <v>6.347058135189999E-3</v>
      </c>
      <c r="AD107" s="119">
        <f t="shared" si="119"/>
        <v>6.347058135189999E-3</v>
      </c>
      <c r="AE107" s="119">
        <f t="shared" si="88"/>
        <v>6.9701098984948119E-3</v>
      </c>
      <c r="AF107" s="119">
        <f t="shared" si="120"/>
        <v>2.7710900974201279E-3</v>
      </c>
      <c r="AG107" s="120">
        <f t="shared" si="121"/>
        <v>6.347058135189999E-3</v>
      </c>
      <c r="AH107" s="119">
        <f t="shared" si="89"/>
        <v>3.3941418607249412E-3</v>
      </c>
      <c r="AI107" s="119">
        <f t="shared" si="90"/>
        <v>1.0272583741411465</v>
      </c>
      <c r="AJ107" s="119">
        <f t="shared" si="91"/>
        <v>0.99750223906330537</v>
      </c>
      <c r="AK107" s="119">
        <f t="shared" si="92"/>
        <v>3.9652097849020886E-2</v>
      </c>
      <c r="AL107" s="119">
        <f t="shared" si="93"/>
        <v>0.96855082064533626</v>
      </c>
      <c r="AM107" s="119">
        <f t="shared" si="94"/>
        <v>0.52605719895178915</v>
      </c>
      <c r="AN107" s="119">
        <f t="shared" si="115"/>
        <v>7.2125998209719659</v>
      </c>
      <c r="AO107" s="119">
        <f t="shared" si="115"/>
        <v>7.2125998209500857</v>
      </c>
      <c r="AP107" s="119">
        <f t="shared" si="115"/>
        <v>7.2125998201900572</v>
      </c>
      <c r="AQ107" s="119">
        <f t="shared" si="115"/>
        <v>7.2125997937900541</v>
      </c>
      <c r="AR107" s="119">
        <f t="shared" si="115"/>
        <v>7.212598876771775</v>
      </c>
      <c r="AS107" s="119">
        <f t="shared" si="115"/>
        <v>7.2125670243489282</v>
      </c>
      <c r="AT107" s="119">
        <f t="shared" si="115"/>
        <v>7.2114614793764007</v>
      </c>
      <c r="AU107" s="119">
        <f t="shared" si="95"/>
        <v>7.1740446056159968</v>
      </c>
      <c r="AW107" s="119">
        <f t="shared" si="98"/>
        <v>1.7785997917191661E-2</v>
      </c>
      <c r="AX107" s="119">
        <v>19000</v>
      </c>
      <c r="AY107" s="119">
        <f t="shared" si="99"/>
        <v>1.5360548482790759E-2</v>
      </c>
      <c r="AZ107" s="119">
        <f t="shared" si="100"/>
        <v>1.7785997917191661E-2</v>
      </c>
      <c r="BA107" s="119">
        <f t="shared" si="101"/>
        <v>-2.4254494344009016E-3</v>
      </c>
      <c r="BB107" s="119">
        <f t="shared" si="102"/>
        <v>1.0025857526736393</v>
      </c>
      <c r="BC107" s="119">
        <f t="shared" si="103"/>
        <v>-0.747368839760712</v>
      </c>
      <c r="BD107" s="119">
        <f t="shared" si="104"/>
        <v>-1.5170322912708745</v>
      </c>
      <c r="BE107" s="119">
        <f t="shared" si="105"/>
        <v>-0.9476311300955198</v>
      </c>
      <c r="BF107" s="119">
        <f t="shared" si="106"/>
        <v>11.097342952811779</v>
      </c>
      <c r="BG107" s="119">
        <f t="shared" si="107"/>
        <v>11.097342952811779</v>
      </c>
      <c r="BH107" s="119">
        <f t="shared" si="108"/>
        <v>11.097342952811944</v>
      </c>
      <c r="BI107" s="119">
        <f t="shared" si="109"/>
        <v>11.097342952845556</v>
      </c>
      <c r="BJ107" s="119">
        <f t="shared" si="110"/>
        <v>11.09734295972164</v>
      </c>
      <c r="BK107" s="119">
        <f t="shared" si="111"/>
        <v>11.097344366318337</v>
      </c>
      <c r="BL107" s="119">
        <f t="shared" si="112"/>
        <v>11.097631698664152</v>
      </c>
      <c r="BM107" s="119">
        <f t="shared" si="113"/>
        <v>11.145211639571304</v>
      </c>
    </row>
    <row r="108" spans="1:65" ht="12.95" customHeight="1" x14ac:dyDescent="0.2">
      <c r="A108" s="184" t="s">
        <v>137</v>
      </c>
      <c r="B108" s="185" t="s">
        <v>110</v>
      </c>
      <c r="C108" s="186">
        <v>57406.597099999999</v>
      </c>
      <c r="D108" s="186">
        <v>1E-4</v>
      </c>
      <c r="E108" s="119">
        <f t="shared" si="83"/>
        <v>12540.536572985266</v>
      </c>
      <c r="F108" s="119">
        <f t="shared" si="84"/>
        <v>12540.5</v>
      </c>
      <c r="G108" s="119">
        <f t="shared" si="116"/>
        <v>9.7411999959149398E-3</v>
      </c>
      <c r="L108" s="119">
        <f>+G108</f>
        <v>9.7411999959149398E-3</v>
      </c>
      <c r="O108" s="119">
        <f t="shared" ca="1" si="122"/>
        <v>6.2961142137986795E-3</v>
      </c>
      <c r="Q108" s="172">
        <f t="shared" si="85"/>
        <v>42388.097099999999</v>
      </c>
      <c r="S108" s="120">
        <v>1</v>
      </c>
      <c r="W108" s="143"/>
      <c r="Z108" s="119">
        <f t="shared" si="86"/>
        <v>12540.5</v>
      </c>
      <c r="AA108" s="119">
        <f t="shared" si="87"/>
        <v>1.0364251759219753E-2</v>
      </c>
      <c r="AB108" s="140">
        <f t="shared" si="117"/>
        <v>3.8819349975723663E-7</v>
      </c>
      <c r="AC108" s="140">
        <f t="shared" si="118"/>
        <v>6.347058135189999E-3</v>
      </c>
      <c r="AD108" s="119">
        <f t="shared" si="119"/>
        <v>6.347058135189999E-3</v>
      </c>
      <c r="AE108" s="119">
        <f t="shared" si="88"/>
        <v>6.9701098984948119E-3</v>
      </c>
      <c r="AF108" s="119">
        <f t="shared" si="120"/>
        <v>2.7710900974201279E-3</v>
      </c>
      <c r="AG108" s="120">
        <f t="shared" si="121"/>
        <v>6.347058135189999E-3</v>
      </c>
      <c r="AH108" s="119">
        <f t="shared" si="89"/>
        <v>3.3941418607249412E-3</v>
      </c>
      <c r="AI108" s="119">
        <f t="shared" si="90"/>
        <v>1.0272583741411465</v>
      </c>
      <c r="AJ108" s="119">
        <f t="shared" si="91"/>
        <v>0.99750223906330537</v>
      </c>
      <c r="AK108" s="119">
        <f t="shared" si="92"/>
        <v>3.9652097849020886E-2</v>
      </c>
      <c r="AL108" s="119">
        <f t="shared" si="93"/>
        <v>0.96855082064533626</v>
      </c>
      <c r="AM108" s="119">
        <f t="shared" si="94"/>
        <v>0.52605719895178915</v>
      </c>
      <c r="AN108" s="119">
        <f t="shared" si="115"/>
        <v>7.2125998209719659</v>
      </c>
      <c r="AO108" s="119">
        <f t="shared" si="115"/>
        <v>7.2125998209500857</v>
      </c>
      <c r="AP108" s="119">
        <f t="shared" si="115"/>
        <v>7.2125998201900572</v>
      </c>
      <c r="AQ108" s="119">
        <f t="shared" si="115"/>
        <v>7.2125997937900541</v>
      </c>
      <c r="AR108" s="119">
        <f t="shared" si="115"/>
        <v>7.212598876771775</v>
      </c>
      <c r="AS108" s="119">
        <f t="shared" si="115"/>
        <v>7.2125670243489282</v>
      </c>
      <c r="AT108" s="119">
        <f t="shared" si="115"/>
        <v>7.2114614793764007</v>
      </c>
      <c r="AU108" s="119">
        <f t="shared" si="95"/>
        <v>7.1740446056159968</v>
      </c>
      <c r="AW108" s="119">
        <f t="shared" si="98"/>
        <v>1.8176826185563776E-2</v>
      </c>
      <c r="AX108" s="119">
        <v>19200</v>
      </c>
      <c r="AY108" s="119">
        <f t="shared" si="99"/>
        <v>1.6063777676294886E-2</v>
      </c>
      <c r="AZ108" s="119">
        <f t="shared" si="100"/>
        <v>1.8176826185563776E-2</v>
      </c>
      <c r="BA108" s="119">
        <f t="shared" si="101"/>
        <v>-2.1130485092688898E-3</v>
      </c>
      <c r="BB108" s="119">
        <f t="shared" si="102"/>
        <v>1.0085446927339308</v>
      </c>
      <c r="BC108" s="119">
        <f t="shared" si="103"/>
        <v>-0.65888163770005514</v>
      </c>
      <c r="BD108" s="119">
        <f t="shared" si="104"/>
        <v>-1.3922703266749554</v>
      </c>
      <c r="BE108" s="119">
        <f t="shared" si="105"/>
        <v>-0.835703041041721</v>
      </c>
      <c r="BF108" s="119">
        <f t="shared" si="106"/>
        <v>11.221270188737753</v>
      </c>
      <c r="BG108" s="119">
        <f t="shared" si="107"/>
        <v>11.221270188737833</v>
      </c>
      <c r="BH108" s="119">
        <f t="shared" si="108"/>
        <v>11.221270188745242</v>
      </c>
      <c r="BI108" s="119">
        <f t="shared" si="109"/>
        <v>11.221270189433254</v>
      </c>
      <c r="BJ108" s="119">
        <f t="shared" si="110"/>
        <v>11.221270253327344</v>
      </c>
      <c r="BK108" s="119">
        <f t="shared" si="111"/>
        <v>11.22127618695462</v>
      </c>
      <c r="BL108" s="119">
        <f t="shared" si="112"/>
        <v>11.221826556082345</v>
      </c>
      <c r="BM108" s="119">
        <f t="shared" si="113"/>
        <v>11.268167504079557</v>
      </c>
    </row>
    <row r="109" spans="1:65" ht="12.95" customHeight="1" x14ac:dyDescent="0.2">
      <c r="A109" s="144" t="s">
        <v>133</v>
      </c>
      <c r="B109" s="157" t="s">
        <v>110</v>
      </c>
      <c r="C109" s="67">
        <v>57406.597800000003</v>
      </c>
      <c r="D109" s="143"/>
      <c r="E109" s="119">
        <f t="shared" si="83"/>
        <v>12540.539201110121</v>
      </c>
      <c r="F109" s="119">
        <f t="shared" si="84"/>
        <v>12540.5</v>
      </c>
      <c r="G109" s="119">
        <f t="shared" si="116"/>
        <v>1.0441200000059325E-2</v>
      </c>
      <c r="K109" s="119">
        <f>+G109</f>
        <v>1.0441200000059325E-2</v>
      </c>
      <c r="O109" s="119">
        <f t="shared" ca="1" si="122"/>
        <v>6.2961142137986795E-3</v>
      </c>
      <c r="Q109" s="172">
        <f t="shared" si="85"/>
        <v>42388.097800000003</v>
      </c>
      <c r="S109" s="120">
        <v>1</v>
      </c>
      <c r="W109" s="143"/>
      <c r="Z109" s="119">
        <f t="shared" si="86"/>
        <v>12540.5</v>
      </c>
      <c r="AA109" s="119">
        <f t="shared" si="87"/>
        <v>1.0364251759219753E-2</v>
      </c>
      <c r="AB109" s="140">
        <f t="shared" si="117"/>
        <v>5.9210317683048592E-9</v>
      </c>
      <c r="AC109" s="140">
        <f t="shared" si="118"/>
        <v>7.0470581393343844E-3</v>
      </c>
      <c r="AD109" s="119">
        <f t="shared" si="119"/>
        <v>7.0470581393343844E-3</v>
      </c>
      <c r="AE109" s="119">
        <f t="shared" si="88"/>
        <v>6.9701098984948119E-3</v>
      </c>
      <c r="AF109" s="119">
        <f t="shared" si="120"/>
        <v>3.4710901015645133E-3</v>
      </c>
      <c r="AG109" s="120">
        <f t="shared" si="121"/>
        <v>7.0470581393343844E-3</v>
      </c>
      <c r="AH109" s="119">
        <f t="shared" si="89"/>
        <v>3.3941418607249412E-3</v>
      </c>
      <c r="AI109" s="119">
        <f t="shared" si="90"/>
        <v>1.0272583741411465</v>
      </c>
      <c r="AJ109" s="119">
        <f t="shared" si="91"/>
        <v>0.99750223906330537</v>
      </c>
      <c r="AK109" s="119">
        <f t="shared" si="92"/>
        <v>3.9652097849020886E-2</v>
      </c>
      <c r="AL109" s="119">
        <f t="shared" si="93"/>
        <v>0.96855082064533626</v>
      </c>
      <c r="AM109" s="119">
        <f t="shared" si="94"/>
        <v>0.52605719895178915</v>
      </c>
      <c r="AN109" s="119">
        <f t="shared" si="115"/>
        <v>7.2125998209719659</v>
      </c>
      <c r="AO109" s="119">
        <f t="shared" si="115"/>
        <v>7.2125998209500857</v>
      </c>
      <c r="AP109" s="119">
        <f t="shared" si="115"/>
        <v>7.2125998201900572</v>
      </c>
      <c r="AQ109" s="119">
        <f t="shared" si="115"/>
        <v>7.2125997937900541</v>
      </c>
      <c r="AR109" s="119">
        <f t="shared" si="115"/>
        <v>7.212598876771775</v>
      </c>
      <c r="AS109" s="119">
        <f t="shared" si="115"/>
        <v>7.2125670243489282</v>
      </c>
      <c r="AT109" s="119">
        <f t="shared" si="115"/>
        <v>7.2114614793764007</v>
      </c>
      <c r="AU109" s="119">
        <f t="shared" si="95"/>
        <v>7.1740446056159968</v>
      </c>
      <c r="AW109" s="119">
        <f t="shared" si="98"/>
        <v>1.8571014774345761E-2</v>
      </c>
      <c r="AX109" s="119">
        <v>19400</v>
      </c>
      <c r="AY109" s="119">
        <f t="shared" si="99"/>
        <v>1.680489872861245E-2</v>
      </c>
      <c r="AZ109" s="119">
        <f t="shared" si="100"/>
        <v>1.8571014774345761E-2</v>
      </c>
      <c r="BA109" s="119">
        <f t="shared" si="101"/>
        <v>-1.7661160457333098E-3</v>
      </c>
      <c r="BB109" s="119">
        <f t="shared" si="102"/>
        <v>1.0144386115372503</v>
      </c>
      <c r="BC109" s="119">
        <f t="shared" si="103"/>
        <v>-0.55892775894454794</v>
      </c>
      <c r="BD109" s="119">
        <f t="shared" si="104"/>
        <v>-1.2660313899922717</v>
      </c>
      <c r="BE109" s="119">
        <f t="shared" si="105"/>
        <v>-0.7337437850358568</v>
      </c>
      <c r="BF109" s="119">
        <f t="shared" si="106"/>
        <v>11.345928817627025</v>
      </c>
      <c r="BG109" s="119">
        <f t="shared" si="107"/>
        <v>11.345928817627984</v>
      </c>
      <c r="BH109" s="119">
        <f t="shared" si="108"/>
        <v>11.345928817686019</v>
      </c>
      <c r="BI109" s="119">
        <f t="shared" si="109"/>
        <v>11.345928821200079</v>
      </c>
      <c r="BJ109" s="119">
        <f t="shared" si="110"/>
        <v>11.34592903397397</v>
      </c>
      <c r="BK109" s="119">
        <f t="shared" si="111"/>
        <v>11.34594191705602</v>
      </c>
      <c r="BL109" s="119">
        <f t="shared" si="112"/>
        <v>11.346721120464711</v>
      </c>
      <c r="BM109" s="119">
        <f t="shared" si="113"/>
        <v>11.391123368587813</v>
      </c>
    </row>
    <row r="110" spans="1:65" ht="12.95" customHeight="1" x14ac:dyDescent="0.2">
      <c r="A110" s="184" t="s">
        <v>137</v>
      </c>
      <c r="B110" s="185" t="s">
        <v>110</v>
      </c>
      <c r="C110" s="186">
        <v>57406.597800000003</v>
      </c>
      <c r="D110" s="186">
        <v>2.0000000000000001E-4</v>
      </c>
      <c r="E110" s="119">
        <f t="shared" si="83"/>
        <v>12540.539201110121</v>
      </c>
      <c r="F110" s="119">
        <f t="shared" si="84"/>
        <v>12540.5</v>
      </c>
      <c r="G110" s="119">
        <f t="shared" si="116"/>
        <v>1.0441200000059325E-2</v>
      </c>
      <c r="L110" s="119">
        <f>+G110</f>
        <v>1.0441200000059325E-2</v>
      </c>
      <c r="O110" s="119">
        <f t="shared" ca="1" si="122"/>
        <v>6.2961142137986795E-3</v>
      </c>
      <c r="Q110" s="172">
        <f t="shared" si="85"/>
        <v>42388.097800000003</v>
      </c>
      <c r="S110" s="120">
        <v>1</v>
      </c>
      <c r="W110" s="143"/>
      <c r="Z110" s="119">
        <f t="shared" si="86"/>
        <v>12540.5</v>
      </c>
      <c r="AA110" s="119">
        <f t="shared" si="87"/>
        <v>1.0364251759219753E-2</v>
      </c>
      <c r="AB110" s="140">
        <f t="shared" si="117"/>
        <v>5.9210317683048592E-9</v>
      </c>
      <c r="AC110" s="140">
        <f t="shared" si="118"/>
        <v>7.0470581393343844E-3</v>
      </c>
      <c r="AD110" s="119">
        <f t="shared" si="119"/>
        <v>7.0470581393343844E-3</v>
      </c>
      <c r="AE110" s="119">
        <f t="shared" si="88"/>
        <v>6.9701098984948119E-3</v>
      </c>
      <c r="AF110" s="119">
        <f t="shared" si="120"/>
        <v>3.4710901015645133E-3</v>
      </c>
      <c r="AG110" s="120">
        <f t="shared" si="121"/>
        <v>7.0470581393343844E-3</v>
      </c>
      <c r="AH110" s="119">
        <f t="shared" si="89"/>
        <v>3.3941418607249412E-3</v>
      </c>
      <c r="AI110" s="119">
        <f t="shared" si="90"/>
        <v>1.0272583741411465</v>
      </c>
      <c r="AJ110" s="119">
        <f t="shared" si="91"/>
        <v>0.99750223906330537</v>
      </c>
      <c r="AK110" s="119">
        <f t="shared" si="92"/>
        <v>3.9652097849020886E-2</v>
      </c>
      <c r="AL110" s="119">
        <f t="shared" si="93"/>
        <v>0.96855082064533626</v>
      </c>
      <c r="AM110" s="119">
        <f t="shared" si="94"/>
        <v>0.52605719895178915</v>
      </c>
      <c r="AN110" s="119">
        <f t="shared" si="115"/>
        <v>7.2125998209719659</v>
      </c>
      <c r="AO110" s="119">
        <f t="shared" si="115"/>
        <v>7.2125998209500857</v>
      </c>
      <c r="AP110" s="119">
        <f t="shared" si="115"/>
        <v>7.2125998201900572</v>
      </c>
      <c r="AQ110" s="119">
        <f t="shared" si="115"/>
        <v>7.2125997937900541</v>
      </c>
      <c r="AR110" s="119">
        <f t="shared" si="115"/>
        <v>7.212598876771775</v>
      </c>
      <c r="AS110" s="119">
        <f t="shared" si="115"/>
        <v>7.2125670243489282</v>
      </c>
      <c r="AT110" s="119">
        <f t="shared" si="115"/>
        <v>7.2114614793764007</v>
      </c>
      <c r="AU110" s="119">
        <f t="shared" si="95"/>
        <v>7.1740446056159968</v>
      </c>
      <c r="AW110" s="119">
        <f t="shared" si="98"/>
        <v>1.8968563683537609E-2</v>
      </c>
      <c r="AX110" s="119">
        <v>19600</v>
      </c>
      <c r="AY110" s="119">
        <f t="shared" si="99"/>
        <v>1.7579011565880279E-2</v>
      </c>
      <c r="AZ110" s="119">
        <f t="shared" si="100"/>
        <v>1.8968563683537609E-2</v>
      </c>
      <c r="BA110" s="119">
        <f t="shared" si="101"/>
        <v>-1.3895521176573312E-3</v>
      </c>
      <c r="BB110" s="119">
        <f t="shared" si="102"/>
        <v>1.0201664010770024</v>
      </c>
      <c r="BC110" s="119">
        <f t="shared" si="103"/>
        <v>-0.44877715433007259</v>
      </c>
      <c r="BD110" s="119">
        <f t="shared" si="104"/>
        <v>-1.1383357183677765</v>
      </c>
      <c r="BE110" s="119">
        <f t="shared" si="105"/>
        <v>-0.63979515918141527</v>
      </c>
      <c r="BF110" s="119">
        <f t="shared" si="106"/>
        <v>11.471304644708498</v>
      </c>
      <c r="BG110" s="119">
        <f t="shared" si="107"/>
        <v>11.471304644713491</v>
      </c>
      <c r="BH110" s="119">
        <f t="shared" si="108"/>
        <v>11.471304644940091</v>
      </c>
      <c r="BI110" s="119">
        <f t="shared" si="109"/>
        <v>11.471304655222596</v>
      </c>
      <c r="BJ110" s="119">
        <f t="shared" si="110"/>
        <v>11.471305121817979</v>
      </c>
      <c r="BK110" s="119">
        <f t="shared" si="111"/>
        <v>11.471326294350373</v>
      </c>
      <c r="BL110" s="119">
        <f t="shared" si="112"/>
        <v>11.47228611917307</v>
      </c>
      <c r="BM110" s="119">
        <f t="shared" si="113"/>
        <v>11.514079233096066</v>
      </c>
    </row>
    <row r="111" spans="1:65" ht="12.95" customHeight="1" x14ac:dyDescent="0.2">
      <c r="A111" s="144" t="s">
        <v>133</v>
      </c>
      <c r="B111" s="157" t="s">
        <v>109</v>
      </c>
      <c r="C111" s="67">
        <v>57417.650500000003</v>
      </c>
      <c r="D111" s="143"/>
      <c r="E111" s="119">
        <f t="shared" si="83"/>
        <v>12582.036166001379</v>
      </c>
      <c r="F111" s="119">
        <f t="shared" si="84"/>
        <v>12582</v>
      </c>
      <c r="G111" s="119">
        <f t="shared" si="116"/>
        <v>9.6327999999630265E-3</v>
      </c>
      <c r="K111" s="119">
        <f>+G111</f>
        <v>9.6327999999630265E-3</v>
      </c>
      <c r="O111" s="119">
        <f t="shared" ca="1" si="122"/>
        <v>6.3338785633947183E-3</v>
      </c>
      <c r="Q111" s="172">
        <f t="shared" si="85"/>
        <v>42399.150500000003</v>
      </c>
      <c r="S111" s="120">
        <v>1</v>
      </c>
      <c r="W111" s="143"/>
      <c r="Z111" s="119">
        <f t="shared" si="86"/>
        <v>12582</v>
      </c>
      <c r="AA111" s="119">
        <f t="shared" si="87"/>
        <v>1.0418519250071577E-2</v>
      </c>
      <c r="AB111" s="140">
        <f t="shared" si="117"/>
        <v>6.1735473999114358E-7</v>
      </c>
      <c r="AC111" s="140">
        <f t="shared" si="118"/>
        <v>6.2426912579279601E-3</v>
      </c>
      <c r="AD111" s="119">
        <f t="shared" si="119"/>
        <v>6.2426912579279601E-3</v>
      </c>
      <c r="AE111" s="119">
        <f t="shared" si="88"/>
        <v>7.028410508036511E-3</v>
      </c>
      <c r="AF111" s="119">
        <f t="shared" si="120"/>
        <v>2.6043894919265155E-3</v>
      </c>
      <c r="AG111" s="120">
        <f t="shared" si="121"/>
        <v>6.2426912579279601E-3</v>
      </c>
      <c r="AH111" s="119">
        <f t="shared" si="89"/>
        <v>3.3901087420350664E-3</v>
      </c>
      <c r="AI111" s="119">
        <f t="shared" si="90"/>
        <v>1.0261784203249573</v>
      </c>
      <c r="AJ111" s="119">
        <f t="shared" si="91"/>
        <v>0.99523286814788237</v>
      </c>
      <c r="AK111" s="119">
        <f t="shared" si="92"/>
        <v>4.0373235366228957E-2</v>
      </c>
      <c r="AL111" s="119">
        <f t="shared" si="93"/>
        <v>0.99553948085852118</v>
      </c>
      <c r="AM111" s="119">
        <f t="shared" si="94"/>
        <v>0.54341013654702186</v>
      </c>
      <c r="AN111" s="119">
        <f t="shared" ref="AN111:AT120" si="123">$AU111+$AB$7*SIN(AO111)</f>
        <v>7.238855665372351</v>
      </c>
      <c r="AO111" s="119">
        <f t="shared" si="123"/>
        <v>7.2388556653543432</v>
      </c>
      <c r="AP111" s="119">
        <f t="shared" si="123"/>
        <v>7.2388556647058193</v>
      </c>
      <c r="AQ111" s="119">
        <f t="shared" si="123"/>
        <v>7.2388556413497636</v>
      </c>
      <c r="AR111" s="119">
        <f t="shared" si="123"/>
        <v>7.2388548002009649</v>
      </c>
      <c r="AS111" s="119">
        <f t="shared" si="123"/>
        <v>7.2388245075982738</v>
      </c>
      <c r="AT111" s="119">
        <f t="shared" si="123"/>
        <v>7.2377344328693338</v>
      </c>
      <c r="AU111" s="119">
        <f t="shared" si="95"/>
        <v>7.1995579475014591</v>
      </c>
      <c r="AW111" s="119">
        <f t="shared" si="98"/>
        <v>1.9369472913139327E-2</v>
      </c>
      <c r="AX111" s="119">
        <v>19800</v>
      </c>
      <c r="AY111" s="119">
        <f t="shared" si="99"/>
        <v>1.8380540954693915E-2</v>
      </c>
      <c r="AZ111" s="119">
        <f t="shared" si="100"/>
        <v>1.9369472913139327E-2</v>
      </c>
      <c r="BA111" s="119">
        <f t="shared" si="101"/>
        <v>-9.889319584454122E-4</v>
      </c>
      <c r="BB111" s="119">
        <f t="shared" si="102"/>
        <v>1.025623250452081</v>
      </c>
      <c r="BC111" s="119">
        <f t="shared" si="103"/>
        <v>-0.32998798708594562</v>
      </c>
      <c r="BD111" s="119">
        <f t="shared" si="104"/>
        <v>-1.0092300812977795</v>
      </c>
      <c r="BE111" s="119">
        <f t="shared" si="105"/>
        <v>-0.55231006179891229</v>
      </c>
      <c r="BF111" s="119">
        <f t="shared" si="106"/>
        <v>11.597370763931835</v>
      </c>
      <c r="BG111" s="119">
        <f t="shared" si="107"/>
        <v>11.597370763948064</v>
      </c>
      <c r="BH111" s="119">
        <f t="shared" si="108"/>
        <v>11.597370764543861</v>
      </c>
      <c r="BI111" s="119">
        <f t="shared" si="109"/>
        <v>11.597370786415555</v>
      </c>
      <c r="BJ111" s="119">
        <f t="shared" si="110"/>
        <v>11.597371589323942</v>
      </c>
      <c r="BK111" s="119">
        <f t="shared" si="111"/>
        <v>11.597401063387771</v>
      </c>
      <c r="BL111" s="119">
        <f t="shared" si="112"/>
        <v>11.598482156609167</v>
      </c>
      <c r="BM111" s="119">
        <f t="shared" si="113"/>
        <v>11.637035097604318</v>
      </c>
    </row>
    <row r="112" spans="1:65" ht="12.95" customHeight="1" x14ac:dyDescent="0.2">
      <c r="A112" s="184" t="s">
        <v>137</v>
      </c>
      <c r="B112" s="185" t="s">
        <v>109</v>
      </c>
      <c r="C112" s="186">
        <v>57417.650500000003</v>
      </c>
      <c r="D112" s="186">
        <v>2.0000000000000001E-4</v>
      </c>
      <c r="E112" s="119">
        <f t="shared" si="83"/>
        <v>12582.036166001379</v>
      </c>
      <c r="F112" s="119">
        <f t="shared" si="84"/>
        <v>12582</v>
      </c>
      <c r="G112" s="119">
        <f t="shared" si="116"/>
        <v>9.6327999999630265E-3</v>
      </c>
      <c r="L112" s="119">
        <f>+G112</f>
        <v>9.6327999999630265E-3</v>
      </c>
      <c r="O112" s="119">
        <f t="shared" ca="1" si="122"/>
        <v>6.3338785633947183E-3</v>
      </c>
      <c r="Q112" s="172">
        <f t="shared" si="85"/>
        <v>42399.150500000003</v>
      </c>
      <c r="S112" s="120">
        <v>1</v>
      </c>
      <c r="W112" s="143"/>
      <c r="Z112" s="119">
        <f t="shared" si="86"/>
        <v>12582</v>
      </c>
      <c r="AA112" s="119">
        <f t="shared" si="87"/>
        <v>1.0418519250071577E-2</v>
      </c>
      <c r="AB112" s="140">
        <f t="shared" si="117"/>
        <v>6.1735473999114358E-7</v>
      </c>
      <c r="AC112" s="140">
        <f t="shared" si="118"/>
        <v>6.2426912579279601E-3</v>
      </c>
      <c r="AD112" s="119">
        <f t="shared" si="119"/>
        <v>6.2426912579279601E-3</v>
      </c>
      <c r="AE112" s="119">
        <f t="shared" si="88"/>
        <v>7.028410508036511E-3</v>
      </c>
      <c r="AF112" s="119">
        <f t="shared" si="120"/>
        <v>2.6043894919265155E-3</v>
      </c>
      <c r="AG112" s="120">
        <f t="shared" si="121"/>
        <v>6.2426912579279601E-3</v>
      </c>
      <c r="AH112" s="119">
        <f t="shared" si="89"/>
        <v>3.3901087420350664E-3</v>
      </c>
      <c r="AI112" s="119">
        <f t="shared" si="90"/>
        <v>1.0261784203249573</v>
      </c>
      <c r="AJ112" s="119">
        <f t="shared" si="91"/>
        <v>0.99523286814788237</v>
      </c>
      <c r="AK112" s="119">
        <f t="shared" si="92"/>
        <v>4.0373235366228957E-2</v>
      </c>
      <c r="AL112" s="119">
        <f t="shared" si="93"/>
        <v>0.99553948085852118</v>
      </c>
      <c r="AM112" s="119">
        <f t="shared" si="94"/>
        <v>0.54341013654702186</v>
      </c>
      <c r="AN112" s="119">
        <f t="shared" si="123"/>
        <v>7.238855665372351</v>
      </c>
      <c r="AO112" s="119">
        <f t="shared" si="123"/>
        <v>7.2388556653543432</v>
      </c>
      <c r="AP112" s="119">
        <f t="shared" si="123"/>
        <v>7.2388556647058193</v>
      </c>
      <c r="AQ112" s="119">
        <f t="shared" si="123"/>
        <v>7.2388556413497636</v>
      </c>
      <c r="AR112" s="119">
        <f t="shared" si="123"/>
        <v>7.2388548002009649</v>
      </c>
      <c r="AS112" s="119">
        <f t="shared" si="123"/>
        <v>7.2388245075982738</v>
      </c>
      <c r="AT112" s="119">
        <f t="shared" si="123"/>
        <v>7.2377344328693338</v>
      </c>
      <c r="AU112" s="119">
        <f t="shared" si="95"/>
        <v>7.1995579475014591</v>
      </c>
    </row>
    <row r="113" spans="1:47" ht="12.95" customHeight="1" x14ac:dyDescent="0.2">
      <c r="A113" s="144" t="s">
        <v>133</v>
      </c>
      <c r="B113" s="157" t="s">
        <v>109</v>
      </c>
      <c r="C113" s="67">
        <v>57417.6515</v>
      </c>
      <c r="D113" s="143"/>
      <c r="E113" s="119">
        <f t="shared" si="83"/>
        <v>12582.039920465422</v>
      </c>
      <c r="F113" s="119">
        <f t="shared" si="84"/>
        <v>12582</v>
      </c>
      <c r="G113" s="119">
        <f t="shared" si="116"/>
        <v>1.0632799996528774E-2</v>
      </c>
      <c r="K113" s="119">
        <f>+G113</f>
        <v>1.0632799996528774E-2</v>
      </c>
      <c r="O113" s="119">
        <f t="shared" ca="1" si="122"/>
        <v>6.3338785633947183E-3</v>
      </c>
      <c r="Q113" s="172">
        <f t="shared" si="85"/>
        <v>42399.1515</v>
      </c>
      <c r="S113" s="120">
        <v>1</v>
      </c>
      <c r="W113" s="143"/>
      <c r="Z113" s="119">
        <f t="shared" si="86"/>
        <v>12582</v>
      </c>
      <c r="AA113" s="119">
        <f t="shared" si="87"/>
        <v>1.0418519250071577E-2</v>
      </c>
      <c r="AB113" s="140">
        <f t="shared" si="117"/>
        <v>4.5916238302253598E-8</v>
      </c>
      <c r="AC113" s="140">
        <f t="shared" si="118"/>
        <v>7.2426912544937081E-3</v>
      </c>
      <c r="AD113" s="119">
        <f t="shared" si="119"/>
        <v>7.2426912544937081E-3</v>
      </c>
      <c r="AE113" s="119">
        <f t="shared" si="88"/>
        <v>7.028410508036511E-3</v>
      </c>
      <c r="AF113" s="119">
        <f t="shared" si="120"/>
        <v>3.6043894884922635E-3</v>
      </c>
      <c r="AG113" s="120">
        <f t="shared" si="121"/>
        <v>7.2426912544937081E-3</v>
      </c>
      <c r="AH113" s="119">
        <f t="shared" si="89"/>
        <v>3.3901087420350664E-3</v>
      </c>
      <c r="AI113" s="119">
        <f t="shared" si="90"/>
        <v>1.0261784203249573</v>
      </c>
      <c r="AJ113" s="119">
        <f t="shared" si="91"/>
        <v>0.99523286814788237</v>
      </c>
      <c r="AK113" s="119">
        <f t="shared" si="92"/>
        <v>4.0373235366228957E-2</v>
      </c>
      <c r="AL113" s="119">
        <f t="shared" si="93"/>
        <v>0.99553948085852118</v>
      </c>
      <c r="AM113" s="119">
        <f t="shared" si="94"/>
        <v>0.54341013654702186</v>
      </c>
      <c r="AN113" s="119">
        <f t="shared" si="123"/>
        <v>7.238855665372351</v>
      </c>
      <c r="AO113" s="119">
        <f t="shared" si="123"/>
        <v>7.2388556653543432</v>
      </c>
      <c r="AP113" s="119">
        <f t="shared" si="123"/>
        <v>7.2388556647058193</v>
      </c>
      <c r="AQ113" s="119">
        <f t="shared" si="123"/>
        <v>7.2388556413497636</v>
      </c>
      <c r="AR113" s="119">
        <f t="shared" si="123"/>
        <v>7.2388548002009649</v>
      </c>
      <c r="AS113" s="119">
        <f t="shared" si="123"/>
        <v>7.2388245075982738</v>
      </c>
      <c r="AT113" s="119">
        <f t="shared" si="123"/>
        <v>7.2377344328693338</v>
      </c>
      <c r="AU113" s="119">
        <f t="shared" si="95"/>
        <v>7.1995579475014591</v>
      </c>
    </row>
    <row r="114" spans="1:47" ht="12.95" customHeight="1" x14ac:dyDescent="0.2">
      <c r="A114" s="184" t="s">
        <v>137</v>
      </c>
      <c r="B114" s="185" t="s">
        <v>109</v>
      </c>
      <c r="C114" s="186">
        <v>57417.6515</v>
      </c>
      <c r="D114" s="186">
        <v>2.0000000000000001E-4</v>
      </c>
      <c r="E114" s="119">
        <f t="shared" si="83"/>
        <v>12582.039920465422</v>
      </c>
      <c r="F114" s="119">
        <f t="shared" si="84"/>
        <v>12582</v>
      </c>
      <c r="G114" s="119">
        <f t="shared" si="116"/>
        <v>1.0632799996528774E-2</v>
      </c>
      <c r="L114" s="119">
        <f>+G114</f>
        <v>1.0632799996528774E-2</v>
      </c>
      <c r="O114" s="119">
        <f t="shared" ca="1" si="122"/>
        <v>6.3338785633947183E-3</v>
      </c>
      <c r="Q114" s="172">
        <f t="shared" si="85"/>
        <v>42399.1515</v>
      </c>
      <c r="S114" s="120">
        <v>1</v>
      </c>
      <c r="W114" s="143"/>
      <c r="Z114" s="119">
        <f t="shared" si="86"/>
        <v>12582</v>
      </c>
      <c r="AA114" s="119">
        <f t="shared" si="87"/>
        <v>1.0418519250071577E-2</v>
      </c>
      <c r="AB114" s="140">
        <f t="shared" si="117"/>
        <v>4.5916238302253598E-8</v>
      </c>
      <c r="AC114" s="140">
        <f t="shared" si="118"/>
        <v>7.2426912544937081E-3</v>
      </c>
      <c r="AD114" s="119">
        <f t="shared" si="119"/>
        <v>7.2426912544937081E-3</v>
      </c>
      <c r="AE114" s="119">
        <f t="shared" si="88"/>
        <v>7.028410508036511E-3</v>
      </c>
      <c r="AF114" s="119">
        <f t="shared" si="120"/>
        <v>3.6043894884922635E-3</v>
      </c>
      <c r="AG114" s="120">
        <f t="shared" si="121"/>
        <v>7.2426912544937081E-3</v>
      </c>
      <c r="AH114" s="119">
        <f t="shared" si="89"/>
        <v>3.3901087420350664E-3</v>
      </c>
      <c r="AI114" s="119">
        <f t="shared" si="90"/>
        <v>1.0261784203249573</v>
      </c>
      <c r="AJ114" s="119">
        <f t="shared" si="91"/>
        <v>0.99523286814788237</v>
      </c>
      <c r="AK114" s="119">
        <f t="shared" si="92"/>
        <v>4.0373235366228957E-2</v>
      </c>
      <c r="AL114" s="119">
        <f t="shared" si="93"/>
        <v>0.99553948085852118</v>
      </c>
      <c r="AM114" s="119">
        <f t="shared" si="94"/>
        <v>0.54341013654702186</v>
      </c>
      <c r="AN114" s="119">
        <f t="shared" si="123"/>
        <v>7.238855665372351</v>
      </c>
      <c r="AO114" s="119">
        <f t="shared" si="123"/>
        <v>7.2388556653543432</v>
      </c>
      <c r="AP114" s="119">
        <f t="shared" si="123"/>
        <v>7.2388556647058193</v>
      </c>
      <c r="AQ114" s="119">
        <f t="shared" si="123"/>
        <v>7.2388556413497636</v>
      </c>
      <c r="AR114" s="119">
        <f t="shared" si="123"/>
        <v>7.2388548002009649</v>
      </c>
      <c r="AS114" s="119">
        <f t="shared" si="123"/>
        <v>7.2388245075982738</v>
      </c>
      <c r="AT114" s="119">
        <f t="shared" si="123"/>
        <v>7.2377344328693338</v>
      </c>
      <c r="AU114" s="119">
        <f t="shared" si="95"/>
        <v>7.1995579475014591</v>
      </c>
    </row>
    <row r="115" spans="1:47" ht="12.95" customHeight="1" x14ac:dyDescent="0.2">
      <c r="A115" s="144" t="s">
        <v>133</v>
      </c>
      <c r="B115" s="157" t="s">
        <v>109</v>
      </c>
      <c r="C115" s="67">
        <v>57417.652499999997</v>
      </c>
      <c r="D115" s="143"/>
      <c r="E115" s="119">
        <f t="shared" si="83"/>
        <v>12582.043674929468</v>
      </c>
      <c r="F115" s="119">
        <f t="shared" si="84"/>
        <v>12582</v>
      </c>
      <c r="G115" s="119">
        <f t="shared" si="116"/>
        <v>1.1632799993094523E-2</v>
      </c>
      <c r="K115" s="119">
        <f>+G115</f>
        <v>1.1632799993094523E-2</v>
      </c>
      <c r="O115" s="119">
        <f t="shared" ca="1" si="122"/>
        <v>6.3338785633947183E-3</v>
      </c>
      <c r="Q115" s="172">
        <f t="shared" si="85"/>
        <v>42399.152499999997</v>
      </c>
      <c r="S115" s="120">
        <v>1</v>
      </c>
      <c r="W115" s="143"/>
      <c r="Z115" s="119">
        <f t="shared" si="86"/>
        <v>12582</v>
      </c>
      <c r="AA115" s="119">
        <f t="shared" si="87"/>
        <v>1.0418519250071577E-2</v>
      </c>
      <c r="AB115" s="140">
        <f t="shared" si="117"/>
        <v>1.4744777228763556E-6</v>
      </c>
      <c r="AC115" s="140">
        <f t="shared" si="118"/>
        <v>8.2426912510594561E-3</v>
      </c>
      <c r="AD115" s="119">
        <f t="shared" si="119"/>
        <v>8.2426912510594561E-3</v>
      </c>
      <c r="AE115" s="119">
        <f t="shared" si="88"/>
        <v>7.028410508036511E-3</v>
      </c>
      <c r="AF115" s="119">
        <f t="shared" si="120"/>
        <v>4.6043894850580115E-3</v>
      </c>
      <c r="AG115" s="120">
        <f t="shared" si="121"/>
        <v>8.2426912510594561E-3</v>
      </c>
      <c r="AH115" s="119">
        <f t="shared" si="89"/>
        <v>3.3901087420350664E-3</v>
      </c>
      <c r="AI115" s="119">
        <f t="shared" si="90"/>
        <v>1.0261784203249573</v>
      </c>
      <c r="AJ115" s="119">
        <f t="shared" si="91"/>
        <v>0.99523286814788237</v>
      </c>
      <c r="AK115" s="119">
        <f t="shared" si="92"/>
        <v>4.0373235366228957E-2</v>
      </c>
      <c r="AL115" s="119">
        <f t="shared" si="93"/>
        <v>0.99553948085852118</v>
      </c>
      <c r="AM115" s="119">
        <f t="shared" si="94"/>
        <v>0.54341013654702186</v>
      </c>
      <c r="AN115" s="119">
        <f t="shared" si="123"/>
        <v>7.238855665372351</v>
      </c>
      <c r="AO115" s="119">
        <f t="shared" si="123"/>
        <v>7.2388556653543432</v>
      </c>
      <c r="AP115" s="119">
        <f t="shared" si="123"/>
        <v>7.2388556647058193</v>
      </c>
      <c r="AQ115" s="119">
        <f t="shared" si="123"/>
        <v>7.2388556413497636</v>
      </c>
      <c r="AR115" s="119">
        <f t="shared" si="123"/>
        <v>7.2388548002009649</v>
      </c>
      <c r="AS115" s="119">
        <f t="shared" si="123"/>
        <v>7.2388245075982738</v>
      </c>
      <c r="AT115" s="119">
        <f t="shared" si="123"/>
        <v>7.2377344328693338</v>
      </c>
      <c r="AU115" s="119">
        <f t="shared" si="95"/>
        <v>7.1995579475014591</v>
      </c>
    </row>
    <row r="116" spans="1:47" ht="12.95" customHeight="1" x14ac:dyDescent="0.2">
      <c r="A116" s="184" t="s">
        <v>137</v>
      </c>
      <c r="B116" s="185" t="s">
        <v>109</v>
      </c>
      <c r="C116" s="186">
        <v>57417.652499999997</v>
      </c>
      <c r="D116" s="186">
        <v>5.0000000000000001E-4</v>
      </c>
      <c r="E116" s="119">
        <f t="shared" si="83"/>
        <v>12582.043674929468</v>
      </c>
      <c r="F116" s="119">
        <f t="shared" si="84"/>
        <v>12582</v>
      </c>
      <c r="G116" s="119">
        <f t="shared" si="116"/>
        <v>1.1632799993094523E-2</v>
      </c>
      <c r="L116" s="119">
        <f>+G116</f>
        <v>1.1632799993094523E-2</v>
      </c>
      <c r="O116" s="119">
        <f t="shared" ca="1" si="122"/>
        <v>6.3338785633947183E-3</v>
      </c>
      <c r="Q116" s="172">
        <f t="shared" si="85"/>
        <v>42399.152499999997</v>
      </c>
      <c r="S116" s="120">
        <v>1</v>
      </c>
      <c r="W116" s="143"/>
      <c r="Z116" s="119">
        <f t="shared" si="86"/>
        <v>12582</v>
      </c>
      <c r="AA116" s="119">
        <f t="shared" si="87"/>
        <v>1.0418519250071577E-2</v>
      </c>
      <c r="AB116" s="140">
        <f t="shared" si="117"/>
        <v>1.4744777228763556E-6</v>
      </c>
      <c r="AC116" s="140">
        <f t="shared" si="118"/>
        <v>8.2426912510594561E-3</v>
      </c>
      <c r="AD116" s="119">
        <f t="shared" si="119"/>
        <v>8.2426912510594561E-3</v>
      </c>
      <c r="AE116" s="119">
        <f t="shared" si="88"/>
        <v>7.028410508036511E-3</v>
      </c>
      <c r="AF116" s="119">
        <f t="shared" si="120"/>
        <v>4.6043894850580115E-3</v>
      </c>
      <c r="AG116" s="120">
        <f t="shared" si="121"/>
        <v>8.2426912510594561E-3</v>
      </c>
      <c r="AH116" s="119">
        <f t="shared" si="89"/>
        <v>3.3901087420350664E-3</v>
      </c>
      <c r="AI116" s="119">
        <f t="shared" si="90"/>
        <v>1.0261784203249573</v>
      </c>
      <c r="AJ116" s="119">
        <f t="shared" si="91"/>
        <v>0.99523286814788237</v>
      </c>
      <c r="AK116" s="119">
        <f t="shared" si="92"/>
        <v>4.0373235366228957E-2</v>
      </c>
      <c r="AL116" s="119">
        <f t="shared" si="93"/>
        <v>0.99553948085852118</v>
      </c>
      <c r="AM116" s="119">
        <f t="shared" si="94"/>
        <v>0.54341013654702186</v>
      </c>
      <c r="AN116" s="119">
        <f t="shared" si="123"/>
        <v>7.238855665372351</v>
      </c>
      <c r="AO116" s="119">
        <f t="shared" si="123"/>
        <v>7.2388556653543432</v>
      </c>
      <c r="AP116" s="119">
        <f t="shared" si="123"/>
        <v>7.2388556647058193</v>
      </c>
      <c r="AQ116" s="119">
        <f t="shared" si="123"/>
        <v>7.2388556413497636</v>
      </c>
      <c r="AR116" s="119">
        <f t="shared" si="123"/>
        <v>7.2388548002009649</v>
      </c>
      <c r="AS116" s="119">
        <f t="shared" si="123"/>
        <v>7.2388245075982738</v>
      </c>
      <c r="AT116" s="119">
        <f t="shared" si="123"/>
        <v>7.2377344328693338</v>
      </c>
      <c r="AU116" s="119">
        <f t="shared" si="95"/>
        <v>7.1995579475014591</v>
      </c>
    </row>
    <row r="117" spans="1:47" ht="12.95" customHeight="1" x14ac:dyDescent="0.2">
      <c r="A117" s="144" t="s">
        <v>133</v>
      </c>
      <c r="B117" s="157" t="s">
        <v>110</v>
      </c>
      <c r="C117" s="67">
        <v>57433.498899999999</v>
      </c>
      <c r="D117" s="143"/>
      <c r="E117" s="119">
        <f t="shared" ref="E117:E140" si="124">+(C117-C$7)/C$8</f>
        <v>12641.538414174438</v>
      </c>
      <c r="F117" s="119">
        <f t="shared" ref="F117:F148" si="125">ROUND(2*E117,0)/2</f>
        <v>12641.5</v>
      </c>
      <c r="G117" s="119">
        <f t="shared" si="116"/>
        <v>1.0231599997496232E-2</v>
      </c>
      <c r="K117" s="119">
        <f>+G117</f>
        <v>1.0231599997496232E-2</v>
      </c>
      <c r="O117" s="119">
        <f t="shared" ca="1" si="122"/>
        <v>6.3880226308878343E-3</v>
      </c>
      <c r="Q117" s="172">
        <f t="shared" ref="Q117:Q140" si="126">+C117-15018.5</f>
        <v>42414.998899999999</v>
      </c>
      <c r="S117" s="120">
        <v>1</v>
      </c>
      <c r="W117" s="143"/>
      <c r="Z117" s="119">
        <f t="shared" ref="Z117:Z140" si="127">F117</f>
        <v>12641.5</v>
      </c>
      <c r="AA117" s="119">
        <f t="shared" ref="AA117:AA148" si="128">AB$3+AB$4*Z117+AB$5*Z117^2+AH117</f>
        <v>1.0492516647740733E-2</v>
      </c>
      <c r="AB117" s="140">
        <f t="shared" si="117"/>
        <v>6.8077498374811022E-8</v>
      </c>
      <c r="AC117" s="140">
        <f t="shared" si="118"/>
        <v>6.8513339017699819E-3</v>
      </c>
      <c r="AD117" s="119">
        <f t="shared" si="119"/>
        <v>6.8513339017699819E-3</v>
      </c>
      <c r="AE117" s="119">
        <f t="shared" ref="AE117:AE140" si="129">AB$3+AB$4*Z117+AB$5*Z117^2</f>
        <v>7.1122505520144815E-3</v>
      </c>
      <c r="AF117" s="119">
        <f t="shared" si="120"/>
        <v>3.1193494454817509E-3</v>
      </c>
      <c r="AG117" s="120">
        <f t="shared" si="121"/>
        <v>6.8513339017699819E-3</v>
      </c>
      <c r="AH117" s="119">
        <f t="shared" ref="AH117:AH148" si="130">$AB$6*($AB$11/AI117*AJ117+$AB$12)</f>
        <v>3.3802660957262505E-3</v>
      </c>
      <c r="AI117" s="119">
        <f t="shared" ref="AI117:AI140" si="131">1+$AB$7*COS(AL117)</f>
        <v>1.0246011234195038</v>
      </c>
      <c r="AJ117" s="119">
        <f t="shared" ref="AJ117:AJ140" si="132">SIN(AL117+RADIANS($AB$9))</f>
        <v>0.99072865234735663</v>
      </c>
      <c r="AK117" s="119">
        <f t="shared" ref="AK117:AK148" si="133">$AB$7*SIN(AL117)</f>
        <v>4.1353265302094301E-2</v>
      </c>
      <c r="AL117" s="119">
        <f t="shared" ref="AL117:AL148" si="134">2*ATAN(AM117)</f>
        <v>1.034134088481961</v>
      </c>
      <c r="AM117" s="119">
        <f t="shared" ref="AM117:AM148" si="135">SQRT((1+$AB$7)/(1-$AB$7))*TAN(AN117/2)</f>
        <v>0.56867389012373804</v>
      </c>
      <c r="AN117" s="119">
        <f t="shared" si="123"/>
        <v>7.2764509220151385</v>
      </c>
      <c r="AO117" s="119">
        <f t="shared" si="123"/>
        <v>7.2764509220018292</v>
      </c>
      <c r="AP117" s="119">
        <f t="shared" si="123"/>
        <v>7.2764509214951998</v>
      </c>
      <c r="AQ117" s="119">
        <f t="shared" si="123"/>
        <v>7.2764509022098176</v>
      </c>
      <c r="AR117" s="119">
        <f t="shared" si="123"/>
        <v>7.2764501680927358</v>
      </c>
      <c r="AS117" s="119">
        <f t="shared" si="123"/>
        <v>7.2764222238165148</v>
      </c>
      <c r="AT117" s="119">
        <f t="shared" si="123"/>
        <v>7.2753594100347483</v>
      </c>
      <c r="AU117" s="119">
        <f t="shared" ref="AU117:AU140" si="136">RADIANS($AB$9)+$AB$18*(F117-AB$15)</f>
        <v>7.2361373171926644</v>
      </c>
    </row>
    <row r="118" spans="1:47" ht="12.95" customHeight="1" x14ac:dyDescent="0.2">
      <c r="A118" s="184" t="s">
        <v>137</v>
      </c>
      <c r="B118" s="185" t="s">
        <v>110</v>
      </c>
      <c r="C118" s="186">
        <v>57433.498899999999</v>
      </c>
      <c r="D118" s="186">
        <v>1E-4</v>
      </c>
      <c r="E118" s="119">
        <f t="shared" si="124"/>
        <v>12641.538414174438</v>
      </c>
      <c r="F118" s="119">
        <f t="shared" si="125"/>
        <v>12641.5</v>
      </c>
      <c r="G118" s="119">
        <f t="shared" si="116"/>
        <v>1.0231599997496232E-2</v>
      </c>
      <c r="L118" s="119">
        <f>+G118</f>
        <v>1.0231599997496232E-2</v>
      </c>
      <c r="O118" s="119">
        <f t="shared" ca="1" si="122"/>
        <v>6.3880226308878343E-3</v>
      </c>
      <c r="Q118" s="172">
        <f t="shared" si="126"/>
        <v>42414.998899999999</v>
      </c>
      <c r="S118" s="120">
        <v>1</v>
      </c>
      <c r="W118" s="143"/>
      <c r="Z118" s="119">
        <f t="shared" si="127"/>
        <v>12641.5</v>
      </c>
      <c r="AA118" s="119">
        <f t="shared" si="128"/>
        <v>1.0492516647740733E-2</v>
      </c>
      <c r="AB118" s="140">
        <f t="shared" si="117"/>
        <v>6.8077498374811022E-8</v>
      </c>
      <c r="AC118" s="140">
        <f t="shared" si="118"/>
        <v>6.8513339017699819E-3</v>
      </c>
      <c r="AD118" s="119">
        <f t="shared" si="119"/>
        <v>6.8513339017699819E-3</v>
      </c>
      <c r="AE118" s="119">
        <f t="shared" si="129"/>
        <v>7.1122505520144815E-3</v>
      </c>
      <c r="AF118" s="119">
        <f t="shared" si="120"/>
        <v>3.1193494454817509E-3</v>
      </c>
      <c r="AG118" s="120">
        <f t="shared" si="121"/>
        <v>6.8513339017699819E-3</v>
      </c>
      <c r="AH118" s="119">
        <f t="shared" si="130"/>
        <v>3.3802660957262505E-3</v>
      </c>
      <c r="AI118" s="119">
        <f t="shared" si="131"/>
        <v>1.0246011234195038</v>
      </c>
      <c r="AJ118" s="119">
        <f t="shared" si="132"/>
        <v>0.99072865234735663</v>
      </c>
      <c r="AK118" s="119">
        <f t="shared" si="133"/>
        <v>4.1353265302094301E-2</v>
      </c>
      <c r="AL118" s="119">
        <f t="shared" si="134"/>
        <v>1.034134088481961</v>
      </c>
      <c r="AM118" s="119">
        <f t="shared" si="135"/>
        <v>0.56867389012373804</v>
      </c>
      <c r="AN118" s="119">
        <f t="shared" si="123"/>
        <v>7.2764509220151385</v>
      </c>
      <c r="AO118" s="119">
        <f t="shared" si="123"/>
        <v>7.2764509220018292</v>
      </c>
      <c r="AP118" s="119">
        <f t="shared" si="123"/>
        <v>7.2764509214951998</v>
      </c>
      <c r="AQ118" s="119">
        <f t="shared" si="123"/>
        <v>7.2764509022098176</v>
      </c>
      <c r="AR118" s="119">
        <f t="shared" si="123"/>
        <v>7.2764501680927358</v>
      </c>
      <c r="AS118" s="119">
        <f t="shared" si="123"/>
        <v>7.2764222238165148</v>
      </c>
      <c r="AT118" s="119">
        <f t="shared" si="123"/>
        <v>7.2753594100347483</v>
      </c>
      <c r="AU118" s="119">
        <f t="shared" si="136"/>
        <v>7.2361373171926644</v>
      </c>
    </row>
    <row r="119" spans="1:47" ht="12.95" customHeight="1" x14ac:dyDescent="0.2">
      <c r="A119" s="144" t="s">
        <v>133</v>
      </c>
      <c r="B119" s="157" t="s">
        <v>110</v>
      </c>
      <c r="C119" s="67">
        <v>57433.499300000003</v>
      </c>
      <c r="D119" s="143"/>
      <c r="E119" s="119">
        <f t="shared" si="124"/>
        <v>12641.539915960078</v>
      </c>
      <c r="F119" s="119">
        <f t="shared" si="125"/>
        <v>12641.5</v>
      </c>
      <c r="G119" s="119">
        <f t="shared" si="116"/>
        <v>1.0631600001943298E-2</v>
      </c>
      <c r="K119" s="119">
        <f>+G119</f>
        <v>1.0631600001943298E-2</v>
      </c>
      <c r="O119" s="119">
        <f t="shared" ca="1" si="122"/>
        <v>6.3880226308878343E-3</v>
      </c>
      <c r="Q119" s="172">
        <f t="shared" si="126"/>
        <v>42414.999300000003</v>
      </c>
      <c r="S119" s="120">
        <v>1</v>
      </c>
      <c r="W119" s="143"/>
      <c r="Z119" s="119">
        <f t="shared" si="127"/>
        <v>12641.5</v>
      </c>
      <c r="AA119" s="119">
        <f t="shared" si="128"/>
        <v>1.0492516647740733E-2</v>
      </c>
      <c r="AB119" s="140">
        <f t="shared" si="117"/>
        <v>1.9344179416236088E-8</v>
      </c>
      <c r="AC119" s="140">
        <f t="shared" si="118"/>
        <v>7.2513339062170471E-3</v>
      </c>
      <c r="AD119" s="119">
        <f t="shared" si="119"/>
        <v>7.2513339062170471E-3</v>
      </c>
      <c r="AE119" s="119">
        <f t="shared" si="129"/>
        <v>7.1122505520144815E-3</v>
      </c>
      <c r="AF119" s="119">
        <f t="shared" si="120"/>
        <v>3.5193494499288162E-3</v>
      </c>
      <c r="AG119" s="120">
        <f t="shared" si="121"/>
        <v>7.2513339062170471E-3</v>
      </c>
      <c r="AH119" s="119">
        <f t="shared" si="130"/>
        <v>3.3802660957262505E-3</v>
      </c>
      <c r="AI119" s="119">
        <f t="shared" si="131"/>
        <v>1.0246011234195038</v>
      </c>
      <c r="AJ119" s="119">
        <f t="shared" si="132"/>
        <v>0.99072865234735663</v>
      </c>
      <c r="AK119" s="119">
        <f t="shared" si="133"/>
        <v>4.1353265302094301E-2</v>
      </c>
      <c r="AL119" s="119">
        <f t="shared" si="134"/>
        <v>1.034134088481961</v>
      </c>
      <c r="AM119" s="119">
        <f t="shared" si="135"/>
        <v>0.56867389012373804</v>
      </c>
      <c r="AN119" s="119">
        <f t="shared" si="123"/>
        <v>7.2764509220151385</v>
      </c>
      <c r="AO119" s="119">
        <f t="shared" si="123"/>
        <v>7.2764509220018292</v>
      </c>
      <c r="AP119" s="119">
        <f t="shared" si="123"/>
        <v>7.2764509214951998</v>
      </c>
      <c r="AQ119" s="119">
        <f t="shared" si="123"/>
        <v>7.2764509022098176</v>
      </c>
      <c r="AR119" s="119">
        <f t="shared" si="123"/>
        <v>7.2764501680927358</v>
      </c>
      <c r="AS119" s="119">
        <f t="shared" si="123"/>
        <v>7.2764222238165148</v>
      </c>
      <c r="AT119" s="119">
        <f t="shared" si="123"/>
        <v>7.2753594100347483</v>
      </c>
      <c r="AU119" s="119">
        <f t="shared" si="136"/>
        <v>7.2361373171926644</v>
      </c>
    </row>
    <row r="120" spans="1:47" ht="12.95" customHeight="1" x14ac:dyDescent="0.2">
      <c r="A120" s="184" t="s">
        <v>137</v>
      </c>
      <c r="B120" s="185" t="s">
        <v>110</v>
      </c>
      <c r="C120" s="186">
        <v>57433.499300000003</v>
      </c>
      <c r="D120" s="186">
        <v>4.0000000000000002E-4</v>
      </c>
      <c r="E120" s="119">
        <f t="shared" si="124"/>
        <v>12641.539915960078</v>
      </c>
      <c r="F120" s="119">
        <f t="shared" si="125"/>
        <v>12641.5</v>
      </c>
      <c r="G120" s="119">
        <f t="shared" si="116"/>
        <v>1.0631600001943298E-2</v>
      </c>
      <c r="L120" s="119">
        <f>+G120</f>
        <v>1.0631600001943298E-2</v>
      </c>
      <c r="O120" s="119">
        <f t="shared" ca="1" si="122"/>
        <v>6.3880226308878343E-3</v>
      </c>
      <c r="Q120" s="172">
        <f t="shared" si="126"/>
        <v>42414.999300000003</v>
      </c>
      <c r="S120" s="120">
        <v>1</v>
      </c>
      <c r="W120" s="143"/>
      <c r="Z120" s="119">
        <f t="shared" si="127"/>
        <v>12641.5</v>
      </c>
      <c r="AA120" s="119">
        <f t="shared" si="128"/>
        <v>1.0492516647740733E-2</v>
      </c>
      <c r="AB120" s="140">
        <f t="shared" si="117"/>
        <v>1.9344179416236088E-8</v>
      </c>
      <c r="AC120" s="140">
        <f t="shared" si="118"/>
        <v>7.2513339062170471E-3</v>
      </c>
      <c r="AD120" s="119">
        <f t="shared" si="119"/>
        <v>7.2513339062170471E-3</v>
      </c>
      <c r="AE120" s="119">
        <f t="shared" si="129"/>
        <v>7.1122505520144815E-3</v>
      </c>
      <c r="AF120" s="119">
        <f t="shared" si="120"/>
        <v>3.5193494499288162E-3</v>
      </c>
      <c r="AG120" s="120">
        <f t="shared" si="121"/>
        <v>7.2513339062170471E-3</v>
      </c>
      <c r="AH120" s="119">
        <f t="shared" si="130"/>
        <v>3.3802660957262505E-3</v>
      </c>
      <c r="AI120" s="119">
        <f t="shared" si="131"/>
        <v>1.0246011234195038</v>
      </c>
      <c r="AJ120" s="119">
        <f t="shared" si="132"/>
        <v>0.99072865234735663</v>
      </c>
      <c r="AK120" s="119">
        <f t="shared" si="133"/>
        <v>4.1353265302094301E-2</v>
      </c>
      <c r="AL120" s="119">
        <f t="shared" si="134"/>
        <v>1.034134088481961</v>
      </c>
      <c r="AM120" s="119">
        <f t="shared" si="135"/>
        <v>0.56867389012373804</v>
      </c>
      <c r="AN120" s="119">
        <f t="shared" si="123"/>
        <v>7.2764509220151385</v>
      </c>
      <c r="AO120" s="119">
        <f t="shared" si="123"/>
        <v>7.2764509220018292</v>
      </c>
      <c r="AP120" s="119">
        <f t="shared" si="123"/>
        <v>7.2764509214951998</v>
      </c>
      <c r="AQ120" s="119">
        <f t="shared" si="123"/>
        <v>7.2764509022098176</v>
      </c>
      <c r="AR120" s="119">
        <f t="shared" si="123"/>
        <v>7.2764501680927358</v>
      </c>
      <c r="AS120" s="119">
        <f t="shared" si="123"/>
        <v>7.2764222238165148</v>
      </c>
      <c r="AT120" s="119">
        <f t="shared" si="123"/>
        <v>7.2753594100347483</v>
      </c>
      <c r="AU120" s="119">
        <f t="shared" si="136"/>
        <v>7.2361373171926644</v>
      </c>
    </row>
    <row r="121" spans="1:47" ht="12.95" customHeight="1" x14ac:dyDescent="0.2">
      <c r="A121" s="144" t="s">
        <v>133</v>
      </c>
      <c r="B121" s="157" t="s">
        <v>110</v>
      </c>
      <c r="C121" s="67">
        <v>57433.4997</v>
      </c>
      <c r="D121" s="143"/>
      <c r="E121" s="119">
        <f t="shared" si="124"/>
        <v>12641.54141774569</v>
      </c>
      <c r="F121" s="119">
        <f t="shared" si="125"/>
        <v>12641.5</v>
      </c>
      <c r="G121" s="119">
        <f t="shared" si="116"/>
        <v>1.1031599999114405E-2</v>
      </c>
      <c r="K121" s="119">
        <f>+G121</f>
        <v>1.1031599999114405E-2</v>
      </c>
      <c r="O121" s="119">
        <f t="shared" ca="1" si="122"/>
        <v>6.3880226308878343E-3</v>
      </c>
      <c r="Q121" s="172">
        <f t="shared" si="126"/>
        <v>42414.9997</v>
      </c>
      <c r="S121" s="120">
        <v>1</v>
      </c>
      <c r="W121" s="143"/>
      <c r="Z121" s="119">
        <f t="shared" si="127"/>
        <v>12641.5</v>
      </c>
      <c r="AA121" s="119">
        <f t="shared" si="128"/>
        <v>1.0492516647740733E-2</v>
      </c>
      <c r="AB121" s="140">
        <f t="shared" si="117"/>
        <v>2.9061085972827038E-7</v>
      </c>
      <c r="AC121" s="140">
        <f t="shared" si="118"/>
        <v>7.6513339033881548E-3</v>
      </c>
      <c r="AD121" s="119">
        <f t="shared" si="119"/>
        <v>7.6513339033881548E-3</v>
      </c>
      <c r="AE121" s="119">
        <f t="shared" si="129"/>
        <v>7.1122505520144815E-3</v>
      </c>
      <c r="AF121" s="119">
        <f t="shared" si="120"/>
        <v>3.9193494470999238E-3</v>
      </c>
      <c r="AG121" s="120">
        <f t="shared" si="121"/>
        <v>7.6513339033881548E-3</v>
      </c>
      <c r="AH121" s="119">
        <f t="shared" si="130"/>
        <v>3.3802660957262505E-3</v>
      </c>
      <c r="AI121" s="119">
        <f t="shared" si="131"/>
        <v>1.0246011234195038</v>
      </c>
      <c r="AJ121" s="119">
        <f t="shared" si="132"/>
        <v>0.99072865234735663</v>
      </c>
      <c r="AK121" s="119">
        <f t="shared" si="133"/>
        <v>4.1353265302094301E-2</v>
      </c>
      <c r="AL121" s="119">
        <f t="shared" si="134"/>
        <v>1.034134088481961</v>
      </c>
      <c r="AM121" s="119">
        <f t="shared" si="135"/>
        <v>0.56867389012373804</v>
      </c>
      <c r="AN121" s="119">
        <f t="shared" ref="AN121:AT130" si="137">$AU121+$AB$7*SIN(AO121)</f>
        <v>7.2764509220151385</v>
      </c>
      <c r="AO121" s="119">
        <f t="shared" si="137"/>
        <v>7.2764509220018292</v>
      </c>
      <c r="AP121" s="119">
        <f t="shared" si="137"/>
        <v>7.2764509214951998</v>
      </c>
      <c r="AQ121" s="119">
        <f t="shared" si="137"/>
        <v>7.2764509022098176</v>
      </c>
      <c r="AR121" s="119">
        <f t="shared" si="137"/>
        <v>7.2764501680927358</v>
      </c>
      <c r="AS121" s="119">
        <f t="shared" si="137"/>
        <v>7.2764222238165148</v>
      </c>
      <c r="AT121" s="119">
        <f t="shared" si="137"/>
        <v>7.2753594100347483</v>
      </c>
      <c r="AU121" s="119">
        <f t="shared" si="136"/>
        <v>7.2361373171926644</v>
      </c>
    </row>
    <row r="122" spans="1:47" ht="12.95" customHeight="1" x14ac:dyDescent="0.2">
      <c r="A122" s="184" t="s">
        <v>137</v>
      </c>
      <c r="B122" s="185" t="s">
        <v>110</v>
      </c>
      <c r="C122" s="186">
        <v>57433.4997</v>
      </c>
      <c r="D122" s="186">
        <v>2.9999999999999997E-4</v>
      </c>
      <c r="E122" s="119">
        <f t="shared" si="124"/>
        <v>12641.54141774569</v>
      </c>
      <c r="F122" s="119">
        <f t="shared" si="125"/>
        <v>12641.5</v>
      </c>
      <c r="G122" s="119">
        <f t="shared" si="116"/>
        <v>1.1031599999114405E-2</v>
      </c>
      <c r="L122" s="119">
        <f>+G122</f>
        <v>1.1031599999114405E-2</v>
      </c>
      <c r="O122" s="119">
        <f t="shared" ca="1" si="122"/>
        <v>6.3880226308878343E-3</v>
      </c>
      <c r="Q122" s="172">
        <f t="shared" si="126"/>
        <v>42414.9997</v>
      </c>
      <c r="S122" s="120">
        <v>1</v>
      </c>
      <c r="W122" s="143"/>
      <c r="Z122" s="119">
        <f t="shared" si="127"/>
        <v>12641.5</v>
      </c>
      <c r="AA122" s="119">
        <f t="shared" si="128"/>
        <v>1.0492516647740733E-2</v>
      </c>
      <c r="AB122" s="140">
        <f t="shared" si="117"/>
        <v>2.9061085972827038E-7</v>
      </c>
      <c r="AC122" s="140">
        <f t="shared" si="118"/>
        <v>7.6513339033881548E-3</v>
      </c>
      <c r="AD122" s="119">
        <f t="shared" si="119"/>
        <v>7.6513339033881548E-3</v>
      </c>
      <c r="AE122" s="119">
        <f t="shared" si="129"/>
        <v>7.1122505520144815E-3</v>
      </c>
      <c r="AF122" s="119">
        <f t="shared" si="120"/>
        <v>3.9193494470999238E-3</v>
      </c>
      <c r="AG122" s="120">
        <f t="shared" si="121"/>
        <v>7.6513339033881548E-3</v>
      </c>
      <c r="AH122" s="119">
        <f t="shared" si="130"/>
        <v>3.3802660957262505E-3</v>
      </c>
      <c r="AI122" s="119">
        <f t="shared" si="131"/>
        <v>1.0246011234195038</v>
      </c>
      <c r="AJ122" s="119">
        <f t="shared" si="132"/>
        <v>0.99072865234735663</v>
      </c>
      <c r="AK122" s="119">
        <f t="shared" si="133"/>
        <v>4.1353265302094301E-2</v>
      </c>
      <c r="AL122" s="119">
        <f t="shared" si="134"/>
        <v>1.034134088481961</v>
      </c>
      <c r="AM122" s="119">
        <f t="shared" si="135"/>
        <v>0.56867389012373804</v>
      </c>
      <c r="AN122" s="119">
        <f t="shared" si="137"/>
        <v>7.2764509220151385</v>
      </c>
      <c r="AO122" s="119">
        <f t="shared" si="137"/>
        <v>7.2764509220018292</v>
      </c>
      <c r="AP122" s="119">
        <f t="shared" si="137"/>
        <v>7.2764509214951998</v>
      </c>
      <c r="AQ122" s="119">
        <f t="shared" si="137"/>
        <v>7.2764509022098176</v>
      </c>
      <c r="AR122" s="119">
        <f t="shared" si="137"/>
        <v>7.2764501680927358</v>
      </c>
      <c r="AS122" s="119">
        <f t="shared" si="137"/>
        <v>7.2764222238165148</v>
      </c>
      <c r="AT122" s="119">
        <f t="shared" si="137"/>
        <v>7.2753594100347483</v>
      </c>
      <c r="AU122" s="119">
        <f t="shared" si="136"/>
        <v>7.2361373171926644</v>
      </c>
    </row>
    <row r="123" spans="1:47" ht="12.95" customHeight="1" x14ac:dyDescent="0.2">
      <c r="A123" s="187" t="s">
        <v>134</v>
      </c>
      <c r="B123" s="188" t="s">
        <v>109</v>
      </c>
      <c r="C123" s="187">
        <v>57751.92</v>
      </c>
      <c r="D123" s="187" t="s">
        <v>128</v>
      </c>
      <c r="E123" s="119">
        <f t="shared" si="124"/>
        <v>13837.038989358331</v>
      </c>
      <c r="F123" s="119">
        <f t="shared" si="125"/>
        <v>13837</v>
      </c>
      <c r="G123" s="119">
        <f t="shared" si="116"/>
        <v>1.0384799992607441E-2</v>
      </c>
      <c r="J123" s="119">
        <f t="shared" ref="J123:J128" si="138">+G123</f>
        <v>1.0384799992607441E-2</v>
      </c>
      <c r="O123" s="119">
        <f t="shared" ca="1" si="122"/>
        <v>7.4759088945520252E-3</v>
      </c>
      <c r="Q123" s="172">
        <f t="shared" si="126"/>
        <v>42733.42</v>
      </c>
      <c r="S123" s="120">
        <v>1</v>
      </c>
      <c r="W123" s="187"/>
      <c r="Z123" s="119">
        <f t="shared" si="127"/>
        <v>13837</v>
      </c>
      <c r="AA123" s="119">
        <f t="shared" si="128"/>
        <v>1.1131265778977207E-2</v>
      </c>
      <c r="AB123" s="140">
        <f t="shared" si="117"/>
        <v>5.5721117022063335E-7</v>
      </c>
      <c r="AC123" s="140">
        <f t="shared" si="118"/>
        <v>8.113356379332512E-3</v>
      </c>
      <c r="AD123" s="119">
        <f t="shared" si="119"/>
        <v>8.113356379332512E-3</v>
      </c>
      <c r="AE123" s="119">
        <f t="shared" si="129"/>
        <v>8.8598221657022781E-3</v>
      </c>
      <c r="AF123" s="119">
        <f t="shared" si="120"/>
        <v>1.5249778269051627E-3</v>
      </c>
      <c r="AG123" s="120">
        <f t="shared" si="121"/>
        <v>8.113356379332512E-3</v>
      </c>
      <c r="AH123" s="119">
        <f t="shared" si="130"/>
        <v>2.2714436132749293E-3</v>
      </c>
      <c r="AI123" s="119">
        <f t="shared" si="131"/>
        <v>0.98988041959490558</v>
      </c>
      <c r="AJ123" s="119">
        <f t="shared" si="132"/>
        <v>0.63342075826504629</v>
      </c>
      <c r="AK123" s="119">
        <f t="shared" si="133"/>
        <v>4.704149144183125E-2</v>
      </c>
      <c r="AL123" s="119">
        <f t="shared" si="134"/>
        <v>1.7826874820794505</v>
      </c>
      <c r="AM123" s="119">
        <f t="shared" si="135"/>
        <v>1.237997016852068</v>
      </c>
      <c r="AN123" s="119">
        <f t="shared" si="137"/>
        <v>8.0185733490909623</v>
      </c>
      <c r="AO123" s="119">
        <f t="shared" si="137"/>
        <v>8.0185733490909517</v>
      </c>
      <c r="AP123" s="119">
        <f t="shared" si="137"/>
        <v>8.0185733490922022</v>
      </c>
      <c r="AQ123" s="119">
        <f t="shared" si="137"/>
        <v>8.0185733489336837</v>
      </c>
      <c r="AR123" s="119">
        <f t="shared" si="137"/>
        <v>8.018573369039828</v>
      </c>
      <c r="AS123" s="119">
        <f t="shared" si="137"/>
        <v>8.0185708187921154</v>
      </c>
      <c r="AT123" s="119">
        <f t="shared" si="137"/>
        <v>8.0188939783482773</v>
      </c>
      <c r="AU123" s="119">
        <f t="shared" si="136"/>
        <v>7.9711059972907483</v>
      </c>
    </row>
    <row r="124" spans="1:47" ht="12.95" customHeight="1" x14ac:dyDescent="0.2">
      <c r="A124" s="187" t="s">
        <v>134</v>
      </c>
      <c r="B124" s="188" t="s">
        <v>109</v>
      </c>
      <c r="C124" s="187">
        <v>57751.9205</v>
      </c>
      <c r="D124" s="187" t="s">
        <v>130</v>
      </c>
      <c r="E124" s="119">
        <f t="shared" si="124"/>
        <v>13837.040866590367</v>
      </c>
      <c r="F124" s="119">
        <f t="shared" si="125"/>
        <v>13837</v>
      </c>
      <c r="G124" s="119">
        <f t="shared" si="116"/>
        <v>1.0884799994528294E-2</v>
      </c>
      <c r="J124" s="119">
        <f t="shared" si="138"/>
        <v>1.0884799994528294E-2</v>
      </c>
      <c r="O124" s="119">
        <f t="shared" ca="1" si="122"/>
        <v>7.4759088945520252E-3</v>
      </c>
      <c r="Q124" s="172">
        <f t="shared" si="126"/>
        <v>42733.4205</v>
      </c>
      <c r="S124" s="120">
        <v>1</v>
      </c>
      <c r="W124" s="187"/>
      <c r="Z124" s="119">
        <f t="shared" si="127"/>
        <v>13837</v>
      </c>
      <c r="AA124" s="119">
        <f t="shared" si="128"/>
        <v>1.1131265778977207E-2</v>
      </c>
      <c r="AB124" s="140">
        <f t="shared" si="117"/>
        <v>6.0745382904018215E-8</v>
      </c>
      <c r="AC124" s="140">
        <f t="shared" si="118"/>
        <v>8.6133563812533648E-3</v>
      </c>
      <c r="AD124" s="119">
        <f t="shared" si="119"/>
        <v>8.6133563812533648E-3</v>
      </c>
      <c r="AE124" s="119">
        <f t="shared" si="129"/>
        <v>8.8598221657022781E-3</v>
      </c>
      <c r="AF124" s="119">
        <f t="shared" si="120"/>
        <v>2.0249778288260155E-3</v>
      </c>
      <c r="AG124" s="120">
        <f t="shared" si="121"/>
        <v>8.6133563812533648E-3</v>
      </c>
      <c r="AH124" s="119">
        <f t="shared" si="130"/>
        <v>2.2714436132749293E-3</v>
      </c>
      <c r="AI124" s="119">
        <f t="shared" si="131"/>
        <v>0.98988041959490558</v>
      </c>
      <c r="AJ124" s="119">
        <f t="shared" si="132"/>
        <v>0.63342075826504629</v>
      </c>
      <c r="AK124" s="119">
        <f t="shared" si="133"/>
        <v>4.704149144183125E-2</v>
      </c>
      <c r="AL124" s="119">
        <f t="shared" si="134"/>
        <v>1.7826874820794505</v>
      </c>
      <c r="AM124" s="119">
        <f t="shared" si="135"/>
        <v>1.237997016852068</v>
      </c>
      <c r="AN124" s="119">
        <f t="shared" si="137"/>
        <v>8.0185733490909623</v>
      </c>
      <c r="AO124" s="119">
        <f t="shared" si="137"/>
        <v>8.0185733490909517</v>
      </c>
      <c r="AP124" s="119">
        <f t="shared" si="137"/>
        <v>8.0185733490922022</v>
      </c>
      <c r="AQ124" s="119">
        <f t="shared" si="137"/>
        <v>8.0185733489336837</v>
      </c>
      <c r="AR124" s="119">
        <f t="shared" si="137"/>
        <v>8.018573369039828</v>
      </c>
      <c r="AS124" s="119">
        <f t="shared" si="137"/>
        <v>8.0185708187921154</v>
      </c>
      <c r="AT124" s="119">
        <f t="shared" si="137"/>
        <v>8.0188939783482773</v>
      </c>
      <c r="AU124" s="119">
        <f t="shared" si="136"/>
        <v>7.9711059972907483</v>
      </c>
    </row>
    <row r="125" spans="1:47" ht="12.95" customHeight="1" x14ac:dyDescent="0.2">
      <c r="A125" s="187" t="s">
        <v>134</v>
      </c>
      <c r="B125" s="188" t="s">
        <v>109</v>
      </c>
      <c r="C125" s="187">
        <v>57751.921000000002</v>
      </c>
      <c r="D125" s="187" t="s">
        <v>129</v>
      </c>
      <c r="E125" s="119">
        <f t="shared" si="124"/>
        <v>13837.042743822401</v>
      </c>
      <c r="F125" s="119">
        <f t="shared" si="125"/>
        <v>13837</v>
      </c>
      <c r="G125" s="119">
        <f t="shared" si="116"/>
        <v>1.1384799996449146E-2</v>
      </c>
      <c r="J125" s="119">
        <f t="shared" si="138"/>
        <v>1.1384799996449146E-2</v>
      </c>
      <c r="O125" s="119">
        <f t="shared" ca="1" si="122"/>
        <v>7.4759088945520252E-3</v>
      </c>
      <c r="Q125" s="172">
        <f t="shared" si="126"/>
        <v>42733.421000000002</v>
      </c>
      <c r="S125" s="120">
        <v>1</v>
      </c>
      <c r="W125" s="187"/>
      <c r="Z125" s="119">
        <f t="shared" si="127"/>
        <v>13837</v>
      </c>
      <c r="AA125" s="119">
        <f t="shared" si="128"/>
        <v>1.1131265778977207E-2</v>
      </c>
      <c r="AB125" s="140">
        <f t="shared" si="117"/>
        <v>6.4279599429108696E-8</v>
      </c>
      <c r="AC125" s="140">
        <f t="shared" si="118"/>
        <v>9.1133563831742176E-3</v>
      </c>
      <c r="AD125" s="119">
        <f t="shared" si="119"/>
        <v>9.1133563831742176E-3</v>
      </c>
      <c r="AE125" s="119">
        <f t="shared" si="129"/>
        <v>8.8598221657022781E-3</v>
      </c>
      <c r="AF125" s="119">
        <f t="shared" si="120"/>
        <v>2.5249778307468683E-3</v>
      </c>
      <c r="AG125" s="120">
        <f t="shared" si="121"/>
        <v>9.1133563831742176E-3</v>
      </c>
      <c r="AH125" s="119">
        <f t="shared" si="130"/>
        <v>2.2714436132749293E-3</v>
      </c>
      <c r="AI125" s="119">
        <f t="shared" si="131"/>
        <v>0.98988041959490558</v>
      </c>
      <c r="AJ125" s="119">
        <f t="shared" si="132"/>
        <v>0.63342075826504629</v>
      </c>
      <c r="AK125" s="119">
        <f t="shared" si="133"/>
        <v>4.704149144183125E-2</v>
      </c>
      <c r="AL125" s="119">
        <f t="shared" si="134"/>
        <v>1.7826874820794505</v>
      </c>
      <c r="AM125" s="119">
        <f t="shared" si="135"/>
        <v>1.237997016852068</v>
      </c>
      <c r="AN125" s="119">
        <f t="shared" si="137"/>
        <v>8.0185733490909623</v>
      </c>
      <c r="AO125" s="119">
        <f t="shared" si="137"/>
        <v>8.0185733490909517</v>
      </c>
      <c r="AP125" s="119">
        <f t="shared" si="137"/>
        <v>8.0185733490922022</v>
      </c>
      <c r="AQ125" s="119">
        <f t="shared" si="137"/>
        <v>8.0185733489336837</v>
      </c>
      <c r="AR125" s="119">
        <f t="shared" si="137"/>
        <v>8.018573369039828</v>
      </c>
      <c r="AS125" s="119">
        <f t="shared" si="137"/>
        <v>8.0185708187921154</v>
      </c>
      <c r="AT125" s="119">
        <f t="shared" si="137"/>
        <v>8.0188939783482773</v>
      </c>
      <c r="AU125" s="119">
        <f t="shared" si="136"/>
        <v>7.9711059972907483</v>
      </c>
    </row>
    <row r="126" spans="1:47" ht="12.95" customHeight="1" x14ac:dyDescent="0.2">
      <c r="A126" s="187" t="s">
        <v>134</v>
      </c>
      <c r="B126" s="188" t="s">
        <v>110</v>
      </c>
      <c r="C126" s="187">
        <v>57752.053999999996</v>
      </c>
      <c r="D126" s="187" t="s">
        <v>129</v>
      </c>
      <c r="E126" s="119">
        <f t="shared" si="124"/>
        <v>13837.542087542064</v>
      </c>
      <c r="F126" s="119">
        <f t="shared" si="125"/>
        <v>13837.5</v>
      </c>
      <c r="G126" s="119">
        <f t="shared" si="116"/>
        <v>1.1209999996935949E-2</v>
      </c>
      <c r="J126" s="119">
        <f t="shared" si="138"/>
        <v>1.1209999996935949E-2</v>
      </c>
      <c r="O126" s="119">
        <f t="shared" ca="1" si="122"/>
        <v>7.4763638867158316E-3</v>
      </c>
      <c r="Q126" s="172">
        <f t="shared" si="126"/>
        <v>42733.553999999996</v>
      </c>
      <c r="S126" s="120">
        <v>1</v>
      </c>
      <c r="W126" s="187"/>
      <c r="Z126" s="119">
        <f t="shared" si="127"/>
        <v>13837.5</v>
      </c>
      <c r="AA126" s="119">
        <f t="shared" si="128"/>
        <v>1.1131251785896214E-2</v>
      </c>
      <c r="AB126" s="140">
        <f t="shared" si="117"/>
        <v>6.2012807419585328E-9</v>
      </c>
      <c r="AC126" s="140">
        <f t="shared" si="118"/>
        <v>8.9393263908349799E-3</v>
      </c>
      <c r="AD126" s="119">
        <f t="shared" si="119"/>
        <v>8.9393263908349799E-3</v>
      </c>
      <c r="AE126" s="119">
        <f t="shared" si="129"/>
        <v>8.8605781797952456E-3</v>
      </c>
      <c r="AF126" s="119">
        <f t="shared" si="120"/>
        <v>2.3494218171407032E-3</v>
      </c>
      <c r="AG126" s="120">
        <f t="shared" si="121"/>
        <v>8.9393263908349799E-3</v>
      </c>
      <c r="AH126" s="119">
        <f t="shared" si="130"/>
        <v>2.2706736061009689E-3</v>
      </c>
      <c r="AI126" s="119">
        <f t="shared" si="131"/>
        <v>0.98986620202147757</v>
      </c>
      <c r="AJ126" s="119">
        <f t="shared" si="132"/>
        <v>0.63318685019428322</v>
      </c>
      <c r="AK126" s="119">
        <f t="shared" si="133"/>
        <v>4.7038430704877364E-2</v>
      </c>
      <c r="AL126" s="119">
        <f t="shared" si="134"/>
        <v>1.7829897266603414</v>
      </c>
      <c r="AM126" s="119">
        <f t="shared" si="135"/>
        <v>1.2383798263203352</v>
      </c>
      <c r="AN126" s="119">
        <f t="shared" si="137"/>
        <v>8.0188783320420516</v>
      </c>
      <c r="AO126" s="119">
        <f t="shared" si="137"/>
        <v>8.0188783320420409</v>
      </c>
      <c r="AP126" s="119">
        <f t="shared" si="137"/>
        <v>8.0188783320433039</v>
      </c>
      <c r="AQ126" s="119">
        <f t="shared" si="137"/>
        <v>8.0188783318835721</v>
      </c>
      <c r="AR126" s="119">
        <f t="shared" si="137"/>
        <v>8.0188783521064622</v>
      </c>
      <c r="AS126" s="119">
        <f t="shared" si="137"/>
        <v>8.0188757917517623</v>
      </c>
      <c r="AT126" s="119">
        <f t="shared" si="137"/>
        <v>8.0191996373391081</v>
      </c>
      <c r="AU126" s="119">
        <f t="shared" si="136"/>
        <v>7.971413386952019</v>
      </c>
    </row>
    <row r="127" spans="1:47" ht="12.95" customHeight="1" x14ac:dyDescent="0.2">
      <c r="A127" s="187" t="s">
        <v>134</v>
      </c>
      <c r="B127" s="188" t="s">
        <v>110</v>
      </c>
      <c r="C127" s="187">
        <v>57752.054499999998</v>
      </c>
      <c r="D127" s="187" t="s">
        <v>130</v>
      </c>
      <c r="E127" s="119">
        <f t="shared" si="124"/>
        <v>13837.5439647741</v>
      </c>
      <c r="F127" s="119">
        <f t="shared" si="125"/>
        <v>13837.5</v>
      </c>
      <c r="G127" s="119">
        <f t="shared" si="116"/>
        <v>1.1709999998856802E-2</v>
      </c>
      <c r="J127" s="119">
        <f t="shared" si="138"/>
        <v>1.1709999998856802E-2</v>
      </c>
      <c r="O127" s="119">
        <f t="shared" ca="1" si="122"/>
        <v>7.4763638867158316E-3</v>
      </c>
      <c r="Q127" s="172">
        <f t="shared" si="126"/>
        <v>42733.554499999998</v>
      </c>
      <c r="S127" s="120">
        <v>1</v>
      </c>
      <c r="W127" s="187"/>
      <c r="Z127" s="119">
        <f t="shared" si="127"/>
        <v>13837.5</v>
      </c>
      <c r="AA127" s="119">
        <f t="shared" si="128"/>
        <v>1.1131251785896214E-2</v>
      </c>
      <c r="AB127" s="140">
        <f t="shared" si="117"/>
        <v>3.3494949400507313E-7</v>
      </c>
      <c r="AC127" s="140">
        <f t="shared" si="118"/>
        <v>9.4393263927558327E-3</v>
      </c>
      <c r="AD127" s="119">
        <f t="shared" si="119"/>
        <v>9.4393263927558327E-3</v>
      </c>
      <c r="AE127" s="119">
        <f t="shared" si="129"/>
        <v>8.8605781797952456E-3</v>
      </c>
      <c r="AF127" s="119">
        <f t="shared" si="120"/>
        <v>2.849421819061556E-3</v>
      </c>
      <c r="AG127" s="120">
        <f t="shared" si="121"/>
        <v>9.4393263927558327E-3</v>
      </c>
      <c r="AH127" s="119">
        <f t="shared" si="130"/>
        <v>2.2706736061009689E-3</v>
      </c>
      <c r="AI127" s="119">
        <f t="shared" si="131"/>
        <v>0.98986620202147757</v>
      </c>
      <c r="AJ127" s="119">
        <f t="shared" si="132"/>
        <v>0.63318685019428322</v>
      </c>
      <c r="AK127" s="119">
        <f t="shared" si="133"/>
        <v>4.7038430704877364E-2</v>
      </c>
      <c r="AL127" s="119">
        <f t="shared" si="134"/>
        <v>1.7829897266603414</v>
      </c>
      <c r="AM127" s="119">
        <f t="shared" si="135"/>
        <v>1.2383798263203352</v>
      </c>
      <c r="AN127" s="119">
        <f t="shared" si="137"/>
        <v>8.0188783320420516</v>
      </c>
      <c r="AO127" s="119">
        <f t="shared" si="137"/>
        <v>8.0188783320420409</v>
      </c>
      <c r="AP127" s="119">
        <f t="shared" si="137"/>
        <v>8.0188783320433039</v>
      </c>
      <c r="AQ127" s="119">
        <f t="shared" si="137"/>
        <v>8.0188783318835721</v>
      </c>
      <c r="AR127" s="119">
        <f t="shared" si="137"/>
        <v>8.0188783521064622</v>
      </c>
      <c r="AS127" s="119">
        <f t="shared" si="137"/>
        <v>8.0188757917517623</v>
      </c>
      <c r="AT127" s="119">
        <f t="shared" si="137"/>
        <v>8.0191996373391081</v>
      </c>
      <c r="AU127" s="119">
        <f t="shared" si="136"/>
        <v>7.971413386952019</v>
      </c>
    </row>
    <row r="128" spans="1:47" ht="12.95" customHeight="1" x14ac:dyDescent="0.2">
      <c r="A128" s="187" t="s">
        <v>134</v>
      </c>
      <c r="B128" s="188" t="s">
        <v>110</v>
      </c>
      <c r="C128" s="187">
        <v>57752.055399999997</v>
      </c>
      <c r="D128" s="187" t="s">
        <v>128</v>
      </c>
      <c r="E128" s="119">
        <f t="shared" si="124"/>
        <v>13837.547343791748</v>
      </c>
      <c r="F128" s="119">
        <f t="shared" si="125"/>
        <v>13837.5</v>
      </c>
      <c r="G128" s="119">
        <f t="shared" si="116"/>
        <v>1.2609999997948762E-2</v>
      </c>
      <c r="J128" s="119">
        <f t="shared" si="138"/>
        <v>1.2609999997948762E-2</v>
      </c>
      <c r="O128" s="119">
        <f t="shared" ca="1" si="122"/>
        <v>7.4763638867158316E-3</v>
      </c>
      <c r="Q128" s="172">
        <f t="shared" si="126"/>
        <v>42733.555399999997</v>
      </c>
      <c r="S128" s="120">
        <v>1</v>
      </c>
      <c r="W128" s="187"/>
      <c r="Z128" s="119">
        <f t="shared" si="127"/>
        <v>13837.5</v>
      </c>
      <c r="AA128" s="119">
        <f t="shared" si="128"/>
        <v>1.1131251785896214E-2</v>
      </c>
      <c r="AB128" s="140">
        <f t="shared" si="117"/>
        <v>2.1866962746486062E-6</v>
      </c>
      <c r="AC128" s="140">
        <f t="shared" si="118"/>
        <v>1.0339326391847793E-2</v>
      </c>
      <c r="AD128" s="119">
        <f t="shared" si="119"/>
        <v>1.0339326391847793E-2</v>
      </c>
      <c r="AE128" s="119">
        <f t="shared" si="129"/>
        <v>8.8605781797952456E-3</v>
      </c>
      <c r="AF128" s="119">
        <f t="shared" si="120"/>
        <v>3.7494218181535165E-3</v>
      </c>
      <c r="AG128" s="120">
        <f t="shared" si="121"/>
        <v>1.0339326391847793E-2</v>
      </c>
      <c r="AH128" s="119">
        <f t="shared" si="130"/>
        <v>2.2706736061009689E-3</v>
      </c>
      <c r="AI128" s="119">
        <f t="shared" si="131"/>
        <v>0.98986620202147757</v>
      </c>
      <c r="AJ128" s="119">
        <f t="shared" si="132"/>
        <v>0.63318685019428322</v>
      </c>
      <c r="AK128" s="119">
        <f t="shared" si="133"/>
        <v>4.7038430704877364E-2</v>
      </c>
      <c r="AL128" s="119">
        <f t="shared" si="134"/>
        <v>1.7829897266603414</v>
      </c>
      <c r="AM128" s="119">
        <f t="shared" si="135"/>
        <v>1.2383798263203352</v>
      </c>
      <c r="AN128" s="119">
        <f t="shared" si="137"/>
        <v>8.0188783320420516</v>
      </c>
      <c r="AO128" s="119">
        <f t="shared" si="137"/>
        <v>8.0188783320420409</v>
      </c>
      <c r="AP128" s="119">
        <f t="shared" si="137"/>
        <v>8.0188783320433039</v>
      </c>
      <c r="AQ128" s="119">
        <f t="shared" si="137"/>
        <v>8.0188783318835721</v>
      </c>
      <c r="AR128" s="119">
        <f t="shared" si="137"/>
        <v>8.0188783521064622</v>
      </c>
      <c r="AS128" s="119">
        <f t="shared" si="137"/>
        <v>8.0188757917517623</v>
      </c>
      <c r="AT128" s="119">
        <f t="shared" si="137"/>
        <v>8.0191996373391081</v>
      </c>
      <c r="AU128" s="119">
        <f t="shared" si="136"/>
        <v>7.971413386952019</v>
      </c>
    </row>
    <row r="129" spans="1:47" ht="12.95" customHeight="1" x14ac:dyDescent="0.2">
      <c r="A129" s="189" t="s">
        <v>220</v>
      </c>
      <c r="B129" s="190" t="s">
        <v>110</v>
      </c>
      <c r="C129" s="171">
        <v>58437.9035</v>
      </c>
      <c r="D129" s="171">
        <v>2.9999999999999997E-4</v>
      </c>
      <c r="E129" s="119">
        <f t="shared" si="124"/>
        <v>16412.539384327956</v>
      </c>
      <c r="F129" s="119">
        <f t="shared" si="125"/>
        <v>16412.5</v>
      </c>
      <c r="G129" s="119">
        <f t="shared" si="116"/>
        <v>1.0490000000572763E-2</v>
      </c>
      <c r="K129" s="119">
        <f>+G129</f>
        <v>1.0490000000572763E-2</v>
      </c>
      <c r="O129" s="119">
        <f t="shared" ca="1" si="122"/>
        <v>9.8195735303254449E-3</v>
      </c>
      <c r="Q129" s="172">
        <f t="shared" si="126"/>
        <v>43419.4035</v>
      </c>
      <c r="S129" s="120">
        <v>1</v>
      </c>
      <c r="W129" s="171"/>
      <c r="Z129" s="119">
        <f t="shared" si="127"/>
        <v>16412.5</v>
      </c>
      <c r="AA129" s="119">
        <f t="shared" si="128"/>
        <v>1.0603051791834175E-2</v>
      </c>
      <c r="AB129" s="140">
        <f t="shared" si="117"/>
        <v>1.2780707507413808E-8</v>
      </c>
      <c r="AC129" s="140">
        <f t="shared" si="118"/>
        <v>1.2919565853943818E-2</v>
      </c>
      <c r="AD129" s="119">
        <f t="shared" si="119"/>
        <v>1.2919565853943818E-2</v>
      </c>
      <c r="AE129" s="119">
        <f t="shared" si="129"/>
        <v>1.3032617645205229E-2</v>
      </c>
      <c r="AF129" s="119">
        <f t="shared" si="120"/>
        <v>-2.542617644632466E-3</v>
      </c>
      <c r="AG129" s="120">
        <f t="shared" si="121"/>
        <v>1.2919565853943818E-2</v>
      </c>
      <c r="AH129" s="119">
        <f t="shared" si="130"/>
        <v>-2.4295658533710538E-3</v>
      </c>
      <c r="AI129" s="119">
        <f t="shared" si="131"/>
        <v>0.95221666868906052</v>
      </c>
      <c r="AJ129" s="119">
        <f t="shared" si="132"/>
        <v>-0.7109777566705906</v>
      </c>
      <c r="AK129" s="119">
        <f t="shared" si="133"/>
        <v>-5.6622498599095137E-3</v>
      </c>
      <c r="AL129" s="119">
        <f t="shared" si="134"/>
        <v>-3.0236442413482871</v>
      </c>
      <c r="AM129" s="119">
        <f t="shared" si="135"/>
        <v>-16.936903060056224</v>
      </c>
      <c r="AN129" s="119">
        <f t="shared" si="137"/>
        <v>9.5485306422486556</v>
      </c>
      <c r="AO129" s="119">
        <f t="shared" si="137"/>
        <v>9.5485306423223903</v>
      </c>
      <c r="AP129" s="119">
        <f t="shared" si="137"/>
        <v>9.5485306407781909</v>
      </c>
      <c r="AQ129" s="119">
        <f t="shared" si="137"/>
        <v>9.5485306731176625</v>
      </c>
      <c r="AR129" s="119">
        <f t="shared" si="137"/>
        <v>9.5485299958464811</v>
      </c>
      <c r="AS129" s="119">
        <f t="shared" si="137"/>
        <v>9.5485441796480828</v>
      </c>
      <c r="AT129" s="119">
        <f t="shared" si="137"/>
        <v>9.5482471395596793</v>
      </c>
      <c r="AU129" s="119">
        <f t="shared" si="136"/>
        <v>9.5544701424957772</v>
      </c>
    </row>
    <row r="130" spans="1:47" ht="12.95" customHeight="1" x14ac:dyDescent="0.2">
      <c r="A130" s="189" t="s">
        <v>220</v>
      </c>
      <c r="C130" s="171">
        <v>58462.807099999998</v>
      </c>
      <c r="D130" s="171">
        <v>5.0000000000000001E-4</v>
      </c>
      <c r="E130" s="119">
        <f t="shared" si="124"/>
        <v>16506.039055436897</v>
      </c>
      <c r="F130" s="119">
        <f t="shared" si="125"/>
        <v>16506</v>
      </c>
      <c r="G130" s="119">
        <f t="shared" si="116"/>
        <v>1.0402399995655287E-2</v>
      </c>
      <c r="K130" s="119">
        <f>+G130</f>
        <v>1.0402399995655287E-2</v>
      </c>
      <c r="O130" s="119">
        <f t="shared" ca="1" si="122"/>
        <v>9.9046570649574846E-3</v>
      </c>
      <c r="Q130" s="172">
        <f t="shared" si="126"/>
        <v>43444.307099999998</v>
      </c>
      <c r="S130" s="120">
        <v>1</v>
      </c>
      <c r="W130" s="171"/>
      <c r="Z130" s="119">
        <f t="shared" si="127"/>
        <v>16506</v>
      </c>
      <c r="AA130" s="119">
        <f t="shared" si="128"/>
        <v>1.063855346081705E-2</v>
      </c>
      <c r="AB130" s="140">
        <f t="shared" si="117"/>
        <v>5.5768459107907839E-8</v>
      </c>
      <c r="AC130" s="140">
        <f t="shared" si="118"/>
        <v>1.2958433967196429E-2</v>
      </c>
      <c r="AD130" s="119">
        <f t="shared" si="119"/>
        <v>1.2958433967196429E-2</v>
      </c>
      <c r="AE130" s="119">
        <f t="shared" si="129"/>
        <v>1.319458743235819E-2</v>
      </c>
      <c r="AF130" s="119">
        <f t="shared" si="120"/>
        <v>-2.7921874367029028E-3</v>
      </c>
      <c r="AG130" s="120">
        <f t="shared" si="121"/>
        <v>1.2958433967196429E-2</v>
      </c>
      <c r="AH130" s="119">
        <f t="shared" si="130"/>
        <v>-2.556033971541141E-3</v>
      </c>
      <c r="AI130" s="119">
        <f t="shared" si="131"/>
        <v>0.95257816783767302</v>
      </c>
      <c r="AJ130" s="119">
        <f t="shared" si="132"/>
        <v>-0.74678024161768863</v>
      </c>
      <c r="AK130" s="119">
        <f t="shared" si="133"/>
        <v>-8.1533832864118475E-3</v>
      </c>
      <c r="AL130" s="119">
        <f t="shared" si="134"/>
        <v>-2.9713242821107877</v>
      </c>
      <c r="AM130" s="119">
        <f t="shared" si="135"/>
        <v>-11.717770951564935</v>
      </c>
      <c r="AN130" s="119">
        <f t="shared" si="137"/>
        <v>9.6034026435473887</v>
      </c>
      <c r="AO130" s="119">
        <f t="shared" si="137"/>
        <v>9.603402643648252</v>
      </c>
      <c r="AP130" s="119">
        <f t="shared" si="137"/>
        <v>9.6034026415181764</v>
      </c>
      <c r="AQ130" s="119">
        <f t="shared" si="137"/>
        <v>9.603402686501969</v>
      </c>
      <c r="AR130" s="119">
        <f t="shared" si="137"/>
        <v>9.6034017365157887</v>
      </c>
      <c r="AS130" s="119">
        <f t="shared" si="137"/>
        <v>9.6034217987484336</v>
      </c>
      <c r="AT130" s="119">
        <f t="shared" si="137"/>
        <v>9.6029981309799783</v>
      </c>
      <c r="AU130" s="119">
        <f t="shared" si="136"/>
        <v>9.6119520091533879</v>
      </c>
    </row>
    <row r="131" spans="1:47" ht="12.95" customHeight="1" x14ac:dyDescent="0.2">
      <c r="A131" s="144" t="s">
        <v>136</v>
      </c>
      <c r="B131" s="157" t="s">
        <v>109</v>
      </c>
      <c r="C131" s="143">
        <v>58865.264043999996</v>
      </c>
      <c r="D131" s="143">
        <v>2.0000000000000001E-4</v>
      </c>
      <c r="E131" s="119">
        <f t="shared" si="124"/>
        <v>18017.049186482702</v>
      </c>
      <c r="F131" s="119">
        <f t="shared" si="125"/>
        <v>18017</v>
      </c>
      <c r="G131" s="119">
        <f t="shared" si="116"/>
        <v>1.3100799995299894E-2</v>
      </c>
      <c r="L131" s="119">
        <f>+G131</f>
        <v>1.3100799995299894E-2</v>
      </c>
      <c r="O131" s="119">
        <f t="shared" ca="1" si="122"/>
        <v>1.1279643383984326E-2</v>
      </c>
      <c r="Q131" s="172">
        <f t="shared" si="126"/>
        <v>43846.764043999996</v>
      </c>
      <c r="S131" s="120">
        <v>1</v>
      </c>
      <c r="W131" s="143"/>
      <c r="Z131" s="119">
        <f t="shared" si="127"/>
        <v>18017</v>
      </c>
      <c r="AA131" s="119">
        <f t="shared" si="128"/>
        <v>1.2570797050240624E-2</v>
      </c>
      <c r="AB131" s="140">
        <f t="shared" si="117"/>
        <v>2.8090312177149992E-7</v>
      </c>
      <c r="AC131" s="140">
        <f t="shared" si="118"/>
        <v>1.6443925918715838E-2</v>
      </c>
      <c r="AD131" s="119">
        <f t="shared" si="119"/>
        <v>1.6443925918715838E-2</v>
      </c>
      <c r="AE131" s="119">
        <f t="shared" si="129"/>
        <v>1.5913922973656569E-2</v>
      </c>
      <c r="AF131" s="119">
        <f t="shared" si="120"/>
        <v>-2.8131229783566747E-3</v>
      </c>
      <c r="AG131" s="120">
        <f t="shared" si="121"/>
        <v>1.6443925918715838E-2</v>
      </c>
      <c r="AH131" s="119">
        <f t="shared" si="130"/>
        <v>-3.3431259234159446E-3</v>
      </c>
      <c r="AI131" s="119">
        <f t="shared" si="131"/>
        <v>0.97530962336638072</v>
      </c>
      <c r="AJ131" s="119">
        <f t="shared" si="132"/>
        <v>-0.99101974890931288</v>
      </c>
      <c r="AK131" s="119">
        <f t="shared" si="133"/>
        <v>-4.1300037849099885E-2</v>
      </c>
      <c r="AL131" s="119">
        <f t="shared" si="134"/>
        <v>-2.1096182653501847</v>
      </c>
      <c r="AM131" s="119">
        <f t="shared" si="135"/>
        <v>-1.7629044934003808</v>
      </c>
      <c r="AN131" s="119">
        <f t="shared" ref="AN131:AT140" si="139">$AU131+$AB$7*SIN(AO131)</f>
        <v>10.498587049613</v>
      </c>
      <c r="AO131" s="119">
        <f t="shared" si="139"/>
        <v>10.498587049619065</v>
      </c>
      <c r="AP131" s="119">
        <f t="shared" si="139"/>
        <v>10.498587049354688</v>
      </c>
      <c r="AQ131" s="119">
        <f t="shared" si="139"/>
        <v>10.498587060878684</v>
      </c>
      <c r="AR131" s="119">
        <f t="shared" si="139"/>
        <v>10.498586558558019</v>
      </c>
      <c r="AS131" s="119">
        <f t="shared" si="139"/>
        <v>10.498608454697353</v>
      </c>
      <c r="AT131" s="119">
        <f t="shared" si="139"/>
        <v>10.497654821751015</v>
      </c>
      <c r="AU131" s="119">
        <f t="shared" si="136"/>
        <v>10.540883565513241</v>
      </c>
    </row>
    <row r="132" spans="1:47" ht="12.95" customHeight="1" x14ac:dyDescent="0.2">
      <c r="A132" s="144" t="s">
        <v>136</v>
      </c>
      <c r="B132" s="157" t="s">
        <v>110</v>
      </c>
      <c r="C132" s="143">
        <v>58865.397206000001</v>
      </c>
      <c r="D132" s="143">
        <v>4.0000000000000002E-4</v>
      </c>
      <c r="E132" s="119">
        <f t="shared" si="124"/>
        <v>18017.549138425584</v>
      </c>
      <c r="F132" s="119">
        <f t="shared" si="125"/>
        <v>18017.5</v>
      </c>
      <c r="G132" s="119">
        <f t="shared" si="116"/>
        <v>1.3087999999697786E-2</v>
      </c>
      <c r="L132" s="119">
        <f>+G132</f>
        <v>1.3087999999697786E-2</v>
      </c>
      <c r="O132" s="119">
        <f t="shared" ca="1" si="122"/>
        <v>1.1280098376148136E-2</v>
      </c>
      <c r="Q132" s="172">
        <f t="shared" si="126"/>
        <v>43846.897206000001</v>
      </c>
      <c r="S132" s="120">
        <v>1</v>
      </c>
      <c r="W132" s="143"/>
      <c r="Z132" s="119">
        <f t="shared" si="127"/>
        <v>18017.5</v>
      </c>
      <c r="AA132" s="119">
        <f t="shared" si="128"/>
        <v>1.2571907986255229E-2</v>
      </c>
      <c r="AB132" s="140">
        <f t="shared" si="117"/>
        <v>2.663509663391925E-7</v>
      </c>
      <c r="AC132" s="140">
        <f t="shared" si="118"/>
        <v>1.6430946577933512E-2</v>
      </c>
      <c r="AD132" s="119">
        <f t="shared" si="119"/>
        <v>1.6430946577933512E-2</v>
      </c>
      <c r="AE132" s="119">
        <f t="shared" si="129"/>
        <v>1.5914854564490953E-2</v>
      </c>
      <c r="AF132" s="119">
        <f t="shared" si="120"/>
        <v>-2.8268545647931673E-3</v>
      </c>
      <c r="AG132" s="120">
        <f t="shared" si="121"/>
        <v>1.6430946577933512E-2</v>
      </c>
      <c r="AH132" s="119">
        <f t="shared" si="130"/>
        <v>-3.3429465782357248E-3</v>
      </c>
      <c r="AI132" s="119">
        <f t="shared" si="131"/>
        <v>0.97532174268605631</v>
      </c>
      <c r="AJ132" s="119">
        <f t="shared" si="132"/>
        <v>-0.99098047142268086</v>
      </c>
      <c r="AK132" s="119">
        <f t="shared" si="133"/>
        <v>-4.1307280721367232E-2</v>
      </c>
      <c r="AL132" s="119">
        <f t="shared" si="134"/>
        <v>-2.1093248453530635</v>
      </c>
      <c r="AM132" s="119">
        <f t="shared" si="135"/>
        <v>-1.7623019891612701</v>
      </c>
      <c r="AN132" s="119">
        <f t="shared" si="139"/>
        <v>10.498887547315055</v>
      </c>
      <c r="AO132" s="119">
        <f t="shared" si="139"/>
        <v>10.498887547321102</v>
      </c>
      <c r="AP132" s="119">
        <f t="shared" si="139"/>
        <v>10.498887547057425</v>
      </c>
      <c r="AQ132" s="119">
        <f t="shared" si="139"/>
        <v>10.498887558557223</v>
      </c>
      <c r="AR132" s="119">
        <f t="shared" si="139"/>
        <v>10.498887057013409</v>
      </c>
      <c r="AS132" s="119">
        <f t="shared" si="139"/>
        <v>10.498908931409575</v>
      </c>
      <c r="AT132" s="119">
        <f t="shared" si="139"/>
        <v>10.497955717535543</v>
      </c>
      <c r="AU132" s="119">
        <f t="shared" si="136"/>
        <v>10.54119095517451</v>
      </c>
    </row>
    <row r="133" spans="1:47" ht="12.95" customHeight="1" x14ac:dyDescent="0.2">
      <c r="A133" s="114" t="s">
        <v>227</v>
      </c>
      <c r="B133" s="115" t="s">
        <v>110</v>
      </c>
      <c r="C133" s="204">
        <v>59465.613299999997</v>
      </c>
      <c r="D133" s="205">
        <v>2.9999999999999997E-4</v>
      </c>
      <c r="E133" s="119">
        <f t="shared" si="124"/>
        <v>20271.038890240474</v>
      </c>
      <c r="F133" s="119">
        <f t="shared" si="125"/>
        <v>20271</v>
      </c>
      <c r="G133" s="119">
        <f t="shared" si="116"/>
        <v>1.0358399995311629E-2</v>
      </c>
      <c r="K133" s="119">
        <f>+G133</f>
        <v>1.0358399995311629E-2</v>
      </c>
      <c r="O133" s="119">
        <f t="shared" ca="1" si="122"/>
        <v>1.33307480584294E-2</v>
      </c>
      <c r="Q133" s="172">
        <f t="shared" si="126"/>
        <v>44447.113299999997</v>
      </c>
      <c r="S133" s="120">
        <v>1</v>
      </c>
      <c r="W133" s="143"/>
      <c r="Z133" s="119">
        <f t="shared" si="127"/>
        <v>20271</v>
      </c>
      <c r="AA133" s="119">
        <f t="shared" si="128"/>
        <v>2.034000709304265E-2</v>
      </c>
      <c r="AB133" s="140">
        <f t="shared" si="117"/>
        <v>9.9632480253474302E-5</v>
      </c>
      <c r="AC133" s="140">
        <f t="shared" si="118"/>
        <v>1.0345282038903536E-2</v>
      </c>
      <c r="AD133" s="119">
        <f t="shared" si="119"/>
        <v>1.0345282038903536E-2</v>
      </c>
      <c r="AE133" s="119">
        <f t="shared" si="129"/>
        <v>2.0326889136634559E-2</v>
      </c>
      <c r="AF133" s="119">
        <f t="shared" si="120"/>
        <v>-9.9684891413229296E-3</v>
      </c>
      <c r="AG133" s="120">
        <f t="shared" si="121"/>
        <v>1.0345282038903536E-2</v>
      </c>
      <c r="AH133" s="119">
        <f t="shared" si="130"/>
        <v>1.3117956408093044E-5</v>
      </c>
      <c r="AI133" s="119">
        <f t="shared" si="131"/>
        <v>1.0367993672408391</v>
      </c>
      <c r="AJ133" s="119">
        <f t="shared" si="132"/>
        <v>-2.7155433198835358E-2</v>
      </c>
      <c r="AK133" s="119">
        <f t="shared" si="133"/>
        <v>-3.1001845030915767E-2</v>
      </c>
      <c r="AL133" s="119">
        <f t="shared" si="134"/>
        <v>-0.70009800370609676</v>
      </c>
      <c r="AM133" s="119">
        <f t="shared" si="135"/>
        <v>-0.36508402696803555</v>
      </c>
      <c r="AN133" s="119">
        <f t="shared" si="139"/>
        <v>11.896729305009359</v>
      </c>
      <c r="AO133" s="119">
        <f t="shared" si="139"/>
        <v>11.896729305093229</v>
      </c>
      <c r="AP133" s="119">
        <f t="shared" si="139"/>
        <v>11.896729307316317</v>
      </c>
      <c r="AQ133" s="119">
        <f t="shared" si="139"/>
        <v>11.896729366242953</v>
      </c>
      <c r="AR133" s="119">
        <f t="shared" si="139"/>
        <v>11.896730928190173</v>
      </c>
      <c r="AS133" s="119">
        <f t="shared" si="139"/>
        <v>11.896772329461388</v>
      </c>
      <c r="AT133" s="119">
        <f t="shared" si="139"/>
        <v>11.897869225477749</v>
      </c>
      <c r="AU133" s="119">
        <f t="shared" si="136"/>
        <v>11.926596158521253</v>
      </c>
    </row>
    <row r="134" spans="1:47" ht="12.95" customHeight="1" x14ac:dyDescent="0.2">
      <c r="A134" s="118" t="s">
        <v>230</v>
      </c>
      <c r="B134" s="192" t="s">
        <v>109</v>
      </c>
      <c r="C134" s="193">
        <v>59546.908499999998</v>
      </c>
      <c r="D134" s="194">
        <v>8.0000000000000004E-4</v>
      </c>
      <c r="E134" s="119">
        <f t="shared" si="124"/>
        <v>20576.25879670927</v>
      </c>
      <c r="F134" s="119">
        <f t="shared" si="125"/>
        <v>20576.5</v>
      </c>
      <c r="G134" s="119">
        <f t="shared" si="116"/>
        <v>-6.4244400004099589E-2</v>
      </c>
      <c r="O134" s="119">
        <f t="shared" ca="1" si="122"/>
        <v>1.3608748270515902E-2</v>
      </c>
      <c r="Q134" s="172">
        <f t="shared" si="126"/>
        <v>44528.408499999998</v>
      </c>
      <c r="S134" s="120">
        <v>1</v>
      </c>
      <c r="U134" s="119">
        <f>+G134</f>
        <v>-6.4244400004099589E-2</v>
      </c>
      <c r="W134" s="143"/>
      <c r="Z134" s="119">
        <f t="shared" si="127"/>
        <v>20576.5</v>
      </c>
      <c r="AA134" s="119">
        <f t="shared" si="128"/>
        <v>2.1631131459610986E-2</v>
      </c>
      <c r="AB134" s="140">
        <f t="shared" si="117"/>
        <v>7.3746069041747452E-3</v>
      </c>
      <c r="AC134" s="140">
        <f t="shared" si="118"/>
        <v>-6.4917678835248793E-2</v>
      </c>
      <c r="AD134" s="119">
        <f t="shared" si="119"/>
        <v>-6.4917678835248793E-2</v>
      </c>
      <c r="AE134" s="119">
        <f t="shared" si="129"/>
        <v>2.0957852628461775E-2</v>
      </c>
      <c r="AF134" s="119">
        <f t="shared" si="120"/>
        <v>-8.520225263256137E-2</v>
      </c>
      <c r="AG134" s="120">
        <f t="shared" si="121"/>
        <v>-6.4917678835248793E-2</v>
      </c>
      <c r="AH134" s="119">
        <f t="shared" si="130"/>
        <v>6.7327883114920981E-4</v>
      </c>
      <c r="AI134" s="119">
        <f t="shared" si="131"/>
        <v>1.0423106298721589</v>
      </c>
      <c r="AJ134" s="119">
        <f t="shared" si="132"/>
        <v>0.175651539966065</v>
      </c>
      <c r="AK134" s="119">
        <f t="shared" si="133"/>
        <v>-2.2915462562824854E-2</v>
      </c>
      <c r="AL134" s="119">
        <f t="shared" si="134"/>
        <v>-0.49637167294873902</v>
      </c>
      <c r="AM134" s="119">
        <f t="shared" si="135"/>
        <v>-0.25341036778486853</v>
      </c>
      <c r="AN134" s="119">
        <f t="shared" si="139"/>
        <v>12.092451454951666</v>
      </c>
      <c r="AO134" s="119">
        <f t="shared" si="139"/>
        <v>12.092451455081887</v>
      </c>
      <c r="AP134" s="119">
        <f t="shared" si="139"/>
        <v>12.092451458123398</v>
      </c>
      <c r="AQ134" s="119">
        <f t="shared" si="139"/>
        <v>12.09245152916276</v>
      </c>
      <c r="AR134" s="119">
        <f t="shared" si="139"/>
        <v>12.092453188400695</v>
      </c>
      <c r="AS134" s="119">
        <f t="shared" si="139"/>
        <v>12.092491942154719</v>
      </c>
      <c r="AT134" s="119">
        <f t="shared" si="139"/>
        <v>12.093396869820815</v>
      </c>
      <c r="AU134" s="119">
        <f t="shared" si="136"/>
        <v>12.114411241557612</v>
      </c>
    </row>
    <row r="135" spans="1:47" ht="12.95" customHeight="1" x14ac:dyDescent="0.2">
      <c r="A135" s="191" t="s">
        <v>221</v>
      </c>
      <c r="C135" s="113">
        <v>59550.852099999996</v>
      </c>
      <c r="D135" s="67">
        <v>2.0000000000000001E-4</v>
      </c>
      <c r="E135" s="119">
        <f t="shared" si="124"/>
        <v>20591.064901167465</v>
      </c>
      <c r="F135" s="119">
        <f t="shared" si="125"/>
        <v>20591</v>
      </c>
      <c r="G135" s="119">
        <f t="shared" si="116"/>
        <v>1.7286399990553036E-2</v>
      </c>
      <c r="K135" s="119">
        <f t="shared" ref="K135:K140" si="140">+G135</f>
        <v>1.7286399990553036E-2</v>
      </c>
      <c r="O135" s="119">
        <f t="shared" ca="1" si="122"/>
        <v>1.3621943043266325E-2</v>
      </c>
      <c r="Q135" s="172">
        <f t="shared" si="126"/>
        <v>44532.352099999996</v>
      </c>
      <c r="S135" s="120">
        <v>1</v>
      </c>
      <c r="W135" s="143"/>
      <c r="Z135" s="119">
        <f t="shared" si="127"/>
        <v>20591</v>
      </c>
      <c r="AA135" s="119">
        <f t="shared" si="128"/>
        <v>2.169224578627349E-2</v>
      </c>
      <c r="AB135" s="140">
        <f t="shared" si="117"/>
        <v>1.9411477175667595E-5</v>
      </c>
      <c r="AC135" s="140">
        <f t="shared" si="118"/>
        <v>1.658214926203375E-2</v>
      </c>
      <c r="AD135" s="119">
        <f t="shared" si="119"/>
        <v>1.658214926203375E-2</v>
      </c>
      <c r="AE135" s="119">
        <f t="shared" si="129"/>
        <v>2.0987995057754203E-2</v>
      </c>
      <c r="AF135" s="119">
        <f t="shared" si="120"/>
        <v>-3.7015950672011667E-3</v>
      </c>
      <c r="AG135" s="120">
        <f t="shared" si="121"/>
        <v>1.658214926203375E-2</v>
      </c>
      <c r="AH135" s="119">
        <f t="shared" si="130"/>
        <v>7.0425072851928701E-4</v>
      </c>
      <c r="AI135" s="119">
        <f t="shared" si="131"/>
        <v>1.0425313748234</v>
      </c>
      <c r="AJ135" s="119">
        <f t="shared" si="132"/>
        <v>0.18521235630654015</v>
      </c>
      <c r="AK135" s="119">
        <f t="shared" si="133"/>
        <v>-2.2503110457856919E-2</v>
      </c>
      <c r="AL135" s="119">
        <f t="shared" si="134"/>
        <v>-0.48665127891400001</v>
      </c>
      <c r="AM135" s="119">
        <f t="shared" si="135"/>
        <v>-0.24824438626946793</v>
      </c>
      <c r="AN135" s="119">
        <f t="shared" si="139"/>
        <v>12.101765476412192</v>
      </c>
      <c r="AO135" s="119">
        <f t="shared" si="139"/>
        <v>12.101765476543658</v>
      </c>
      <c r="AP135" s="119">
        <f t="shared" si="139"/>
        <v>12.101765479599795</v>
      </c>
      <c r="AQ135" s="119">
        <f t="shared" si="139"/>
        <v>12.101765550644473</v>
      </c>
      <c r="AR135" s="119">
        <f t="shared" si="139"/>
        <v>12.101767202188526</v>
      </c>
      <c r="AS135" s="119">
        <f t="shared" si="139"/>
        <v>12.101805594514044</v>
      </c>
      <c r="AT135" s="119">
        <f t="shared" si="139"/>
        <v>12.102697866928752</v>
      </c>
      <c r="AU135" s="119">
        <f t="shared" si="136"/>
        <v>12.123325541734459</v>
      </c>
    </row>
    <row r="136" spans="1:47" ht="12.95" customHeight="1" x14ac:dyDescent="0.2">
      <c r="A136" s="114" t="s">
        <v>228</v>
      </c>
      <c r="B136" s="115" t="s">
        <v>109</v>
      </c>
      <c r="C136" s="204">
        <v>59571.094599999953</v>
      </c>
      <c r="D136" s="205" t="s">
        <v>128</v>
      </c>
      <c r="E136" s="119">
        <f t="shared" si="124"/>
        <v>20667.064639856602</v>
      </c>
      <c r="F136" s="119">
        <f t="shared" si="125"/>
        <v>20667</v>
      </c>
      <c r="G136" s="119">
        <f t="shared" si="116"/>
        <v>1.7216799948073458E-2</v>
      </c>
      <c r="K136" s="119">
        <f t="shared" si="140"/>
        <v>1.7216799948073458E-2</v>
      </c>
      <c r="O136" s="119">
        <f t="shared" ca="1" si="122"/>
        <v>1.3691101852165093E-2</v>
      </c>
      <c r="Q136" s="172">
        <f t="shared" si="126"/>
        <v>44552.594599999953</v>
      </c>
      <c r="S136" s="120">
        <v>1</v>
      </c>
      <c r="W136" s="143"/>
      <c r="Z136" s="119">
        <f t="shared" si="127"/>
        <v>20667</v>
      </c>
      <c r="AA136" s="119">
        <f t="shared" si="128"/>
        <v>2.2011899161202289E-2</v>
      </c>
      <c r="AB136" s="140">
        <f t="shared" si="117"/>
        <v>2.2992976463748735E-5</v>
      </c>
      <c r="AC136" s="140">
        <f t="shared" si="118"/>
        <v>1.6351172653429481E-2</v>
      </c>
      <c r="AD136" s="119">
        <f t="shared" si="119"/>
        <v>1.6351172653429481E-2</v>
      </c>
      <c r="AE136" s="119">
        <f t="shared" si="129"/>
        <v>2.1146271866558312E-2</v>
      </c>
      <c r="AF136" s="119">
        <f t="shared" si="120"/>
        <v>-3.9294719184848545E-3</v>
      </c>
      <c r="AG136" s="120">
        <f t="shared" si="121"/>
        <v>1.6351172653429481E-2</v>
      </c>
      <c r="AH136" s="119">
        <f t="shared" si="130"/>
        <v>8.6562729464397491E-4</v>
      </c>
      <c r="AI136" s="119">
        <f t="shared" si="131"/>
        <v>1.0436235065573873</v>
      </c>
      <c r="AJ136" s="119">
        <f t="shared" si="132"/>
        <v>0.23508039483569029</v>
      </c>
      <c r="AK136" s="119">
        <f t="shared" si="133"/>
        <v>-2.0305110201243627E-2</v>
      </c>
      <c r="AL136" s="119">
        <f t="shared" si="134"/>
        <v>-0.43563795186529308</v>
      </c>
      <c r="AM136" s="119">
        <f t="shared" si="135"/>
        <v>-0.22133044668244525</v>
      </c>
      <c r="AN136" s="119">
        <f t="shared" si="139"/>
        <v>12.15061495129329</v>
      </c>
      <c r="AO136" s="119">
        <f t="shared" si="139"/>
        <v>12.150614951429041</v>
      </c>
      <c r="AP136" s="119">
        <f t="shared" si="139"/>
        <v>12.150614954512976</v>
      </c>
      <c r="AQ136" s="119">
        <f t="shared" si="139"/>
        <v>12.150615024572831</v>
      </c>
      <c r="AR136" s="119">
        <f t="shared" si="139"/>
        <v>12.150616616169946</v>
      </c>
      <c r="AS136" s="119">
        <f t="shared" si="139"/>
        <v>12.150652773256402</v>
      </c>
      <c r="AT136" s="119">
        <f t="shared" si="139"/>
        <v>12.151474016063684</v>
      </c>
      <c r="AU136" s="119">
        <f t="shared" si="136"/>
        <v>12.170048770247597</v>
      </c>
    </row>
    <row r="137" spans="1:47" ht="12.95" customHeight="1" x14ac:dyDescent="0.2">
      <c r="A137" s="200" t="s">
        <v>229</v>
      </c>
      <c r="B137" s="201" t="s">
        <v>110</v>
      </c>
      <c r="C137" s="206">
        <v>59592.000200000126</v>
      </c>
      <c r="D137" s="171"/>
      <c r="E137" s="119">
        <f t="shared" si="124"/>
        <v>20745.553963663257</v>
      </c>
      <c r="F137" s="119">
        <f t="shared" si="125"/>
        <v>20745.5</v>
      </c>
      <c r="G137" s="119">
        <f t="shared" ref="G137:G168" si="141">+C137-(C$7+F137*C$8)</f>
        <v>1.4373200123372953E-2</v>
      </c>
      <c r="K137" s="119">
        <f t="shared" si="140"/>
        <v>1.4373200123372953E-2</v>
      </c>
      <c r="O137" s="119">
        <f t="shared" ca="1" si="122"/>
        <v>1.3762535621882902E-2</v>
      </c>
      <c r="Q137" s="172">
        <f t="shared" si="126"/>
        <v>44573.500200000126</v>
      </c>
      <c r="S137" s="120">
        <v>1</v>
      </c>
      <c r="W137" s="143"/>
      <c r="Z137" s="119">
        <f t="shared" si="127"/>
        <v>20745.5</v>
      </c>
      <c r="AA137" s="119">
        <f t="shared" si="128"/>
        <v>2.2340568990042504E-2</v>
      </c>
      <c r="AB137" s="140">
        <f t="shared" ref="AB137:AB168" si="142">S137*(G137-AA137)^2</f>
        <v>6.3478966657575252E-5</v>
      </c>
      <c r="AC137" s="140">
        <f t="shared" si="118"/>
        <v>1.3342895717741825E-2</v>
      </c>
      <c r="AD137" s="119">
        <f t="shared" si="119"/>
        <v>1.3342895717741825E-2</v>
      </c>
      <c r="AE137" s="119">
        <f t="shared" si="129"/>
        <v>2.1310264584411376E-2</v>
      </c>
      <c r="AF137" s="119">
        <f t="shared" ref="AF137:AF168" si="143">G137-AE137</f>
        <v>-6.9370644610384224E-3</v>
      </c>
      <c r="AG137" s="120">
        <f t="shared" ref="AG137:AG168" si="144">G137-AH137</f>
        <v>1.3342895717741825E-2</v>
      </c>
      <c r="AH137" s="119">
        <f t="shared" si="130"/>
        <v>1.0303044056311291E-3</v>
      </c>
      <c r="AI137" s="119">
        <f t="shared" si="131"/>
        <v>1.0446342847160108</v>
      </c>
      <c r="AJ137" s="119">
        <f t="shared" si="132"/>
        <v>0.28604714056828534</v>
      </c>
      <c r="AK137" s="119">
        <f t="shared" si="133"/>
        <v>-1.7974661402572603E-2</v>
      </c>
      <c r="AL137" s="119">
        <f t="shared" si="134"/>
        <v>-0.38284017898407757</v>
      </c>
      <c r="AM137" s="119">
        <f t="shared" si="135"/>
        <v>-0.19379285507182559</v>
      </c>
      <c r="AN137" s="119">
        <f t="shared" si="139"/>
        <v>12.201122223288882</v>
      </c>
      <c r="AO137" s="119">
        <f t="shared" si="139"/>
        <v>12.201122223424619</v>
      </c>
      <c r="AP137" s="119">
        <f t="shared" si="139"/>
        <v>12.201122226444785</v>
      </c>
      <c r="AQ137" s="119">
        <f t="shared" si="139"/>
        <v>12.201122293643834</v>
      </c>
      <c r="AR137" s="119">
        <f t="shared" si="139"/>
        <v>12.201123788830621</v>
      </c>
      <c r="AS137" s="119">
        <f t="shared" si="139"/>
        <v>12.201157056691436</v>
      </c>
      <c r="AT137" s="119">
        <f t="shared" si="139"/>
        <v>12.201897156228192</v>
      </c>
      <c r="AU137" s="119">
        <f t="shared" si="136"/>
        <v>12.218308947067086</v>
      </c>
    </row>
    <row r="138" spans="1:47" ht="12.95" customHeight="1" x14ac:dyDescent="0.2">
      <c r="A138" s="191" t="s">
        <v>226</v>
      </c>
      <c r="C138" s="113">
        <v>59600.659399999997</v>
      </c>
      <c r="D138" s="67">
        <v>1E-4</v>
      </c>
      <c r="E138" s="119">
        <f t="shared" si="124"/>
        <v>20778.06461883177</v>
      </c>
      <c r="F138" s="119">
        <f t="shared" si="125"/>
        <v>20778</v>
      </c>
      <c r="G138" s="119">
        <f t="shared" si="141"/>
        <v>1.7211199992743786E-2</v>
      </c>
      <c r="K138" s="119">
        <f t="shared" si="140"/>
        <v>1.7211199992743786E-2</v>
      </c>
      <c r="O138" s="119">
        <f t="shared" ca="1" si="122"/>
        <v>1.3792110112530401E-2</v>
      </c>
      <c r="Q138" s="172">
        <f t="shared" si="126"/>
        <v>44582.159399999997</v>
      </c>
      <c r="S138" s="120">
        <v>1</v>
      </c>
      <c r="W138" s="143"/>
      <c r="Z138" s="119">
        <f t="shared" si="127"/>
        <v>20778</v>
      </c>
      <c r="AA138" s="119">
        <f t="shared" si="128"/>
        <v>2.2476092951242203E-2</v>
      </c>
      <c r="AB138" s="140">
        <f t="shared" si="142"/>
        <v>2.7719097864446205E-5</v>
      </c>
      <c r="AC138" s="140">
        <f t="shared" si="118"/>
        <v>1.6113418229631821E-2</v>
      </c>
      <c r="AD138" s="119">
        <f t="shared" si="119"/>
        <v>1.6113418229631821E-2</v>
      </c>
      <c r="AE138" s="119">
        <f t="shared" si="129"/>
        <v>2.1378311188130238E-2</v>
      </c>
      <c r="AF138" s="119">
        <f t="shared" si="143"/>
        <v>-4.1671111953864512E-3</v>
      </c>
      <c r="AG138" s="120">
        <f t="shared" si="144"/>
        <v>1.6113418229631821E-2</v>
      </c>
      <c r="AH138" s="119">
        <f t="shared" si="130"/>
        <v>1.0977817631119644E-3</v>
      </c>
      <c r="AI138" s="119">
        <f t="shared" si="131"/>
        <v>1.0450169876229547</v>
      </c>
      <c r="AJ138" s="119">
        <f t="shared" si="132"/>
        <v>0.30695016310823459</v>
      </c>
      <c r="AK138" s="119">
        <f t="shared" si="133"/>
        <v>-1.6993488458871251E-2</v>
      </c>
      <c r="AL138" s="119">
        <f t="shared" si="134"/>
        <v>-0.36095239654655292</v>
      </c>
      <c r="AM138" s="119">
        <f t="shared" si="135"/>
        <v>-0.18246153829535286</v>
      </c>
      <c r="AN138" s="119">
        <f t="shared" si="139"/>
        <v>12.222046663996524</v>
      </c>
      <c r="AO138" s="119">
        <f t="shared" si="139"/>
        <v>12.222046664130811</v>
      </c>
      <c r="AP138" s="119">
        <f t="shared" si="139"/>
        <v>12.22204666709565</v>
      </c>
      <c r="AQ138" s="119">
        <f t="shared" si="139"/>
        <v>12.222046732554251</v>
      </c>
      <c r="AR138" s="119">
        <f t="shared" si="139"/>
        <v>12.222048177768986</v>
      </c>
      <c r="AS138" s="119">
        <f t="shared" si="139"/>
        <v>12.222080085464881</v>
      </c>
      <c r="AT138" s="119">
        <f t="shared" si="139"/>
        <v>12.222784456060952</v>
      </c>
      <c r="AU138" s="119">
        <f t="shared" si="136"/>
        <v>12.238289275049677</v>
      </c>
    </row>
    <row r="139" spans="1:47" ht="12.95" customHeight="1" x14ac:dyDescent="0.2">
      <c r="A139" s="200" t="s">
        <v>229</v>
      </c>
      <c r="B139" s="201" t="s">
        <v>109</v>
      </c>
      <c r="C139" s="206">
        <v>59849.167700000107</v>
      </c>
      <c r="D139" s="171"/>
      <c r="E139" s="119">
        <f t="shared" si="124"/>
        <v>21711.080099238385</v>
      </c>
      <c r="F139" s="119">
        <f t="shared" si="125"/>
        <v>21711</v>
      </c>
      <c r="G139" s="119">
        <f t="shared" si="141"/>
        <v>2.1334400102205109E-2</v>
      </c>
      <c r="K139" s="119">
        <f t="shared" si="140"/>
        <v>2.1334400102205109E-2</v>
      </c>
      <c r="O139" s="119">
        <f t="shared" ca="1" si="122"/>
        <v>1.4641125490195552E-2</v>
      </c>
      <c r="Q139" s="172">
        <f t="shared" si="126"/>
        <v>44830.667700000107</v>
      </c>
      <c r="S139" s="120">
        <v>1</v>
      </c>
      <c r="W139" s="143"/>
      <c r="Z139" s="119">
        <f t="shared" si="127"/>
        <v>21711</v>
      </c>
      <c r="AA139" s="119">
        <f t="shared" si="128"/>
        <v>2.6094419461787397E-2</v>
      </c>
      <c r="AB139" s="140">
        <f t="shared" si="142"/>
        <v>2.2657784303598179E-5</v>
      </c>
      <c r="AC139" s="140">
        <f t="shared" si="118"/>
        <v>1.8609590481553594E-2</v>
      </c>
      <c r="AD139" s="119">
        <f t="shared" si="119"/>
        <v>1.8609590481553594E-2</v>
      </c>
      <c r="AE139" s="119">
        <f t="shared" si="129"/>
        <v>2.3369609841135883E-2</v>
      </c>
      <c r="AF139" s="119">
        <f t="shared" si="143"/>
        <v>-2.0352097389307738E-3</v>
      </c>
      <c r="AG139" s="120">
        <f t="shared" si="144"/>
        <v>1.8609590481553594E-2</v>
      </c>
      <c r="AH139" s="119">
        <f t="shared" si="130"/>
        <v>2.7248096206515132E-3</v>
      </c>
      <c r="AI139" s="119">
        <f t="shared" si="131"/>
        <v>1.0463700150250481</v>
      </c>
      <c r="AJ139" s="119">
        <f t="shared" si="132"/>
        <v>0.80948803810135361</v>
      </c>
      <c r="AK139" s="119">
        <f t="shared" si="133"/>
        <v>1.2850273585564505E-2</v>
      </c>
      <c r="AL139" s="119">
        <f t="shared" si="134"/>
        <v>0.27034039415855643</v>
      </c>
      <c r="AM139" s="119">
        <f t="shared" si="135"/>
        <v>0.13599948915327031</v>
      </c>
      <c r="AN139" s="119">
        <f t="shared" si="139"/>
        <v>12.824144969948261</v>
      </c>
      <c r="AO139" s="119">
        <f t="shared" si="139"/>
        <v>12.824144969829401</v>
      </c>
      <c r="AP139" s="119">
        <f t="shared" si="139"/>
        <v>12.824144967274814</v>
      </c>
      <c r="AQ139" s="119">
        <f t="shared" si="139"/>
        <v>12.824144912370315</v>
      </c>
      <c r="AR139" s="119">
        <f t="shared" si="139"/>
        <v>12.824143732334777</v>
      </c>
      <c r="AS139" s="119">
        <f t="shared" si="139"/>
        <v>12.824118370496747</v>
      </c>
      <c r="AT139" s="119">
        <f t="shared" si="139"/>
        <v>12.823573323772719</v>
      </c>
      <c r="AU139" s="119">
        <f t="shared" si="136"/>
        <v>12.811878382980677</v>
      </c>
    </row>
    <row r="140" spans="1:47" ht="12.95" customHeight="1" x14ac:dyDescent="0.2">
      <c r="A140" s="200" t="s">
        <v>229</v>
      </c>
      <c r="B140" s="201" t="s">
        <v>109</v>
      </c>
      <c r="C140" s="206">
        <v>59892.047999999952</v>
      </c>
      <c r="D140" s="171"/>
      <c r="E140" s="119">
        <f t="shared" si="124"/>
        <v>21872.07264437397</v>
      </c>
      <c r="F140" s="119">
        <f t="shared" si="125"/>
        <v>21872</v>
      </c>
      <c r="G140" s="119">
        <f t="shared" si="141"/>
        <v>1.9348799949511886E-2</v>
      </c>
      <c r="K140" s="119">
        <f t="shared" si="140"/>
        <v>1.9348799949511886E-2</v>
      </c>
      <c r="O140" s="119">
        <f t="shared" ca="1" si="122"/>
        <v>1.4787632966941629E-2</v>
      </c>
      <c r="Q140" s="172">
        <f t="shared" si="126"/>
        <v>44873.547999999952</v>
      </c>
      <c r="S140" s="120">
        <v>1</v>
      </c>
      <c r="W140" s="143"/>
      <c r="Z140" s="119">
        <f t="shared" si="127"/>
        <v>21872</v>
      </c>
      <c r="AA140" s="119">
        <f t="shared" si="128"/>
        <v>2.664064815653782E-2</v>
      </c>
      <c r="AB140" s="140">
        <f t="shared" si="142"/>
        <v>5.3171050274307337E-5</v>
      </c>
      <c r="AC140" s="140">
        <f t="shared" si="118"/>
        <v>1.6428781707241706E-2</v>
      </c>
      <c r="AD140" s="119">
        <f t="shared" si="119"/>
        <v>1.6428781707241706E-2</v>
      </c>
      <c r="AE140" s="119">
        <f t="shared" si="129"/>
        <v>2.3720629914267637E-2</v>
      </c>
      <c r="AF140" s="119">
        <f t="shared" si="143"/>
        <v>-4.3718299647557517E-3</v>
      </c>
      <c r="AG140" s="120">
        <f t="shared" si="144"/>
        <v>1.6428781707241706E-2</v>
      </c>
      <c r="AH140" s="119">
        <f t="shared" si="130"/>
        <v>2.9200182422701813E-3</v>
      </c>
      <c r="AI140" s="119">
        <f t="shared" si="131"/>
        <v>1.0447043040503252</v>
      </c>
      <c r="AJ140" s="119">
        <f t="shared" si="132"/>
        <v>0.86834965140847842</v>
      </c>
      <c r="AK140" s="119">
        <f t="shared" si="133"/>
        <v>1.7799804044514998E-2</v>
      </c>
      <c r="AL140" s="119">
        <f t="shared" si="134"/>
        <v>0.3789256972983599</v>
      </c>
      <c r="AM140" s="119">
        <f t="shared" si="135"/>
        <v>0.19176287611387363</v>
      </c>
      <c r="AN140" s="119">
        <f t="shared" si="139"/>
        <v>12.927876244678652</v>
      </c>
      <c r="AO140" s="119">
        <f t="shared" si="139"/>
        <v>12.927876244543111</v>
      </c>
      <c r="AP140" s="119">
        <f t="shared" si="139"/>
        <v>12.927876241531582</v>
      </c>
      <c r="AQ140" s="119">
        <f t="shared" si="139"/>
        <v>12.92787617462001</v>
      </c>
      <c r="AR140" s="119">
        <f t="shared" si="139"/>
        <v>12.927874687947062</v>
      </c>
      <c r="AS140" s="119">
        <f t="shared" si="139"/>
        <v>12.927841656559639</v>
      </c>
      <c r="AT140" s="119">
        <f t="shared" si="139"/>
        <v>12.927107860662961</v>
      </c>
      <c r="AU140" s="119">
        <f t="shared" si="136"/>
        <v>12.910857853909821</v>
      </c>
    </row>
    <row r="141" spans="1:47" ht="12.95" customHeight="1" x14ac:dyDescent="0.2">
      <c r="C141" s="171"/>
      <c r="D141" s="171"/>
    </row>
    <row r="142" spans="1:47" ht="12.95" customHeight="1" x14ac:dyDescent="0.2">
      <c r="C142" s="171"/>
      <c r="D142" s="171"/>
    </row>
    <row r="143" spans="1:47" ht="12.95" customHeight="1" x14ac:dyDescent="0.2">
      <c r="C143" s="171"/>
      <c r="D143" s="171"/>
    </row>
    <row r="144" spans="1:47" ht="12.95" customHeight="1" x14ac:dyDescent="0.2">
      <c r="C144" s="171"/>
      <c r="D144" s="171"/>
    </row>
    <row r="145" spans="3:4" ht="12.95" customHeight="1" x14ac:dyDescent="0.2">
      <c r="C145" s="171"/>
      <c r="D145" s="171"/>
    </row>
    <row r="146" spans="3:4" ht="12.95" customHeight="1" x14ac:dyDescent="0.2">
      <c r="C146" s="171"/>
      <c r="D146" s="171"/>
    </row>
    <row r="147" spans="3:4" ht="12.95" customHeight="1" x14ac:dyDescent="0.2">
      <c r="C147" s="171"/>
      <c r="D147" s="171"/>
    </row>
    <row r="148" spans="3:4" ht="12.95" customHeight="1" x14ac:dyDescent="0.2">
      <c r="C148" s="171"/>
      <c r="D148" s="171"/>
    </row>
    <row r="149" spans="3:4" ht="12.95" customHeight="1" x14ac:dyDescent="0.2">
      <c r="C149" s="171"/>
      <c r="D149" s="171"/>
    </row>
    <row r="150" spans="3:4" ht="12.95" customHeight="1" x14ac:dyDescent="0.2">
      <c r="C150" s="171"/>
      <c r="D150" s="171"/>
    </row>
    <row r="151" spans="3:4" ht="12.95" customHeight="1" x14ac:dyDescent="0.2">
      <c r="C151" s="171"/>
      <c r="D151" s="171"/>
    </row>
    <row r="152" spans="3:4" ht="12.95" customHeight="1" x14ac:dyDescent="0.2">
      <c r="C152" s="171"/>
      <c r="D152" s="171"/>
    </row>
    <row r="153" spans="3:4" ht="12.95" customHeight="1" x14ac:dyDescent="0.2">
      <c r="C153" s="171"/>
      <c r="D153" s="171"/>
    </row>
    <row r="154" spans="3:4" ht="12.95" customHeight="1" x14ac:dyDescent="0.2">
      <c r="C154" s="171"/>
      <c r="D154" s="171"/>
    </row>
    <row r="155" spans="3:4" ht="12.95" customHeight="1" x14ac:dyDescent="0.2">
      <c r="C155" s="171"/>
      <c r="D155" s="171"/>
    </row>
    <row r="156" spans="3:4" ht="12.95" customHeight="1" x14ac:dyDescent="0.2">
      <c r="C156" s="171"/>
      <c r="D156" s="171"/>
    </row>
    <row r="157" spans="3:4" ht="12.95" customHeight="1" x14ac:dyDescent="0.2">
      <c r="C157" s="171"/>
      <c r="D157" s="171"/>
    </row>
    <row r="158" spans="3:4" ht="12.95" customHeight="1" x14ac:dyDescent="0.2">
      <c r="C158" s="171"/>
      <c r="D158" s="171"/>
    </row>
    <row r="159" spans="3:4" ht="12.95" customHeight="1" x14ac:dyDescent="0.2">
      <c r="C159" s="171"/>
      <c r="D159" s="171"/>
    </row>
    <row r="160" spans="3:4" ht="12.95" customHeight="1" x14ac:dyDescent="0.2">
      <c r="C160" s="171"/>
      <c r="D160" s="171"/>
    </row>
    <row r="161" spans="3:4" ht="12.95" customHeight="1" x14ac:dyDescent="0.2">
      <c r="C161" s="171"/>
      <c r="D161" s="171"/>
    </row>
    <row r="162" spans="3:4" ht="12.95" customHeight="1" x14ac:dyDescent="0.2">
      <c r="C162" s="171"/>
      <c r="D162" s="171"/>
    </row>
    <row r="163" spans="3:4" ht="12.95" customHeight="1" x14ac:dyDescent="0.2">
      <c r="C163" s="171"/>
      <c r="D163" s="171"/>
    </row>
    <row r="164" spans="3:4" ht="12.95" customHeight="1" x14ac:dyDescent="0.2">
      <c r="C164" s="171"/>
      <c r="D164" s="171"/>
    </row>
    <row r="165" spans="3:4" ht="12.95" customHeight="1" x14ac:dyDescent="0.2">
      <c r="C165" s="171"/>
      <c r="D165" s="171"/>
    </row>
    <row r="166" spans="3:4" ht="12.95" customHeight="1" x14ac:dyDescent="0.2">
      <c r="C166" s="171"/>
      <c r="D166" s="171"/>
    </row>
    <row r="167" spans="3:4" ht="12.95" customHeight="1" x14ac:dyDescent="0.2">
      <c r="C167" s="171"/>
      <c r="D167" s="171"/>
    </row>
    <row r="168" spans="3:4" ht="12.95" customHeight="1" x14ac:dyDescent="0.2">
      <c r="C168" s="171"/>
      <c r="D168" s="171"/>
    </row>
    <row r="169" spans="3:4" ht="12.95" customHeight="1" x14ac:dyDescent="0.2">
      <c r="C169" s="171"/>
      <c r="D169" s="171"/>
    </row>
    <row r="170" spans="3:4" ht="12.95" customHeight="1" x14ac:dyDescent="0.2">
      <c r="C170" s="171"/>
      <c r="D170" s="171"/>
    </row>
    <row r="171" spans="3:4" ht="12.95" customHeight="1" x14ac:dyDescent="0.2">
      <c r="C171" s="171"/>
      <c r="D171" s="171"/>
    </row>
    <row r="172" spans="3:4" ht="12.95" customHeight="1" x14ac:dyDescent="0.2">
      <c r="C172" s="171"/>
      <c r="D172" s="171"/>
    </row>
    <row r="173" spans="3:4" ht="12.95" customHeight="1" x14ac:dyDescent="0.2">
      <c r="C173" s="171"/>
      <c r="D173" s="171"/>
    </row>
    <row r="174" spans="3:4" ht="12.95" customHeight="1" x14ac:dyDescent="0.2">
      <c r="C174" s="171"/>
      <c r="D174" s="171"/>
    </row>
    <row r="175" spans="3:4" ht="12.95" customHeight="1" x14ac:dyDescent="0.2">
      <c r="C175" s="171"/>
      <c r="D175" s="171"/>
    </row>
    <row r="176" spans="3:4" ht="12.95" customHeight="1" x14ac:dyDescent="0.2">
      <c r="C176" s="171"/>
      <c r="D176" s="171"/>
    </row>
    <row r="177" spans="3:4" ht="12.95" customHeight="1" x14ac:dyDescent="0.2">
      <c r="C177" s="171"/>
      <c r="D177" s="171"/>
    </row>
    <row r="178" spans="3:4" ht="12.95" customHeight="1" x14ac:dyDescent="0.2">
      <c r="C178" s="171"/>
      <c r="D178" s="171"/>
    </row>
    <row r="179" spans="3:4" ht="12.95" customHeight="1" x14ac:dyDescent="0.2">
      <c r="C179" s="171"/>
      <c r="D179" s="171"/>
    </row>
    <row r="180" spans="3:4" ht="12.95" customHeight="1" x14ac:dyDescent="0.2">
      <c r="C180" s="171"/>
      <c r="D180" s="171"/>
    </row>
    <row r="181" spans="3:4" ht="12.95" customHeight="1" x14ac:dyDescent="0.2">
      <c r="C181" s="171"/>
      <c r="D181" s="171"/>
    </row>
    <row r="182" spans="3:4" ht="12.95" customHeight="1" x14ac:dyDescent="0.2">
      <c r="C182" s="171"/>
      <c r="D182" s="171"/>
    </row>
    <row r="183" spans="3:4" ht="12.95" customHeight="1" x14ac:dyDescent="0.2">
      <c r="C183" s="171"/>
      <c r="D183" s="171"/>
    </row>
    <row r="184" spans="3:4" ht="12.95" customHeight="1" x14ac:dyDescent="0.2">
      <c r="C184" s="171"/>
      <c r="D184" s="171"/>
    </row>
    <row r="185" spans="3:4" ht="12.95" customHeight="1" x14ac:dyDescent="0.2">
      <c r="C185" s="171"/>
      <c r="D185" s="171"/>
    </row>
    <row r="186" spans="3:4" ht="12.95" customHeight="1" x14ac:dyDescent="0.2">
      <c r="C186" s="171"/>
      <c r="D186" s="171"/>
    </row>
    <row r="187" spans="3:4" ht="12.95" customHeight="1" x14ac:dyDescent="0.2">
      <c r="C187" s="171"/>
      <c r="D187" s="171"/>
    </row>
    <row r="188" spans="3:4" ht="12.95" customHeight="1" x14ac:dyDescent="0.2">
      <c r="C188" s="171"/>
      <c r="D188" s="171"/>
    </row>
    <row r="189" spans="3:4" ht="12.95" customHeight="1" x14ac:dyDescent="0.2">
      <c r="C189" s="171"/>
      <c r="D189" s="171"/>
    </row>
    <row r="190" spans="3:4" ht="12.95" customHeight="1" x14ac:dyDescent="0.2">
      <c r="C190" s="171"/>
      <c r="D190" s="171"/>
    </row>
    <row r="191" spans="3:4" ht="12.95" customHeight="1" x14ac:dyDescent="0.2">
      <c r="C191" s="171"/>
      <c r="D191" s="171"/>
    </row>
    <row r="192" spans="3:4" ht="12.95" customHeight="1" x14ac:dyDescent="0.2">
      <c r="C192" s="171"/>
      <c r="D192" s="171"/>
    </row>
    <row r="193" spans="3:4" ht="12.95" customHeight="1" x14ac:dyDescent="0.2">
      <c r="C193" s="171"/>
      <c r="D193" s="171"/>
    </row>
    <row r="194" spans="3:4" ht="12.95" customHeight="1" x14ac:dyDescent="0.2">
      <c r="C194" s="171"/>
      <c r="D194" s="171"/>
    </row>
    <row r="195" spans="3:4" ht="12.95" customHeight="1" x14ac:dyDescent="0.2">
      <c r="C195" s="171"/>
      <c r="D195" s="171"/>
    </row>
    <row r="196" spans="3:4" ht="12.95" customHeight="1" x14ac:dyDescent="0.2">
      <c r="C196" s="171"/>
      <c r="D196" s="171"/>
    </row>
    <row r="197" spans="3:4" ht="12.95" customHeight="1" x14ac:dyDescent="0.2">
      <c r="C197" s="171"/>
      <c r="D197" s="171"/>
    </row>
    <row r="198" spans="3:4" ht="12.95" customHeight="1" x14ac:dyDescent="0.2">
      <c r="C198" s="171"/>
      <c r="D198" s="171"/>
    </row>
    <row r="199" spans="3:4" ht="12.95" customHeight="1" x14ac:dyDescent="0.2">
      <c r="C199" s="171"/>
      <c r="D199" s="171"/>
    </row>
    <row r="200" spans="3:4" ht="12.95" customHeight="1" x14ac:dyDescent="0.2">
      <c r="C200" s="171"/>
      <c r="D200" s="171"/>
    </row>
    <row r="201" spans="3:4" ht="12.95" customHeight="1" x14ac:dyDescent="0.2">
      <c r="C201" s="171"/>
      <c r="D201" s="171"/>
    </row>
    <row r="202" spans="3:4" ht="12.95" customHeight="1" x14ac:dyDescent="0.2">
      <c r="C202" s="171"/>
      <c r="D202" s="171"/>
    </row>
    <row r="203" spans="3:4" ht="12.95" customHeight="1" x14ac:dyDescent="0.2">
      <c r="C203" s="171"/>
      <c r="D203" s="171"/>
    </row>
    <row r="204" spans="3:4" ht="12.95" customHeight="1" x14ac:dyDescent="0.2">
      <c r="C204" s="171"/>
      <c r="D204" s="171"/>
    </row>
    <row r="205" spans="3:4" ht="12.95" customHeight="1" x14ac:dyDescent="0.2">
      <c r="C205" s="171"/>
      <c r="D205" s="171"/>
    </row>
    <row r="206" spans="3:4" ht="12.95" customHeight="1" x14ac:dyDescent="0.2">
      <c r="C206" s="171"/>
      <c r="D206" s="171"/>
    </row>
    <row r="207" spans="3:4" ht="12.95" customHeight="1" x14ac:dyDescent="0.2">
      <c r="C207" s="171"/>
      <c r="D207" s="171"/>
    </row>
    <row r="208" spans="3:4" ht="12.95" customHeight="1" x14ac:dyDescent="0.2">
      <c r="C208" s="171"/>
      <c r="D208" s="171"/>
    </row>
    <row r="209" spans="3:4" ht="12.95" customHeight="1" x14ac:dyDescent="0.2">
      <c r="C209" s="171"/>
      <c r="D209" s="171"/>
    </row>
    <row r="210" spans="3:4" ht="12.95" customHeight="1" x14ac:dyDescent="0.2">
      <c r="C210" s="171"/>
      <c r="D210" s="171"/>
    </row>
    <row r="211" spans="3:4" ht="12.95" customHeight="1" x14ac:dyDescent="0.2">
      <c r="C211" s="171"/>
      <c r="D211" s="171"/>
    </row>
    <row r="212" spans="3:4" ht="12.95" customHeight="1" x14ac:dyDescent="0.2">
      <c r="C212" s="171"/>
      <c r="D212" s="171"/>
    </row>
    <row r="213" spans="3:4" ht="12.95" customHeight="1" x14ac:dyDescent="0.2">
      <c r="C213" s="171"/>
      <c r="D213" s="171"/>
    </row>
    <row r="214" spans="3:4" ht="12.95" customHeight="1" x14ac:dyDescent="0.2">
      <c r="C214" s="171"/>
      <c r="D214" s="171"/>
    </row>
    <row r="215" spans="3:4" ht="12.95" customHeight="1" x14ac:dyDescent="0.2">
      <c r="C215" s="171"/>
      <c r="D215" s="171"/>
    </row>
    <row r="216" spans="3:4" ht="12.95" customHeight="1" x14ac:dyDescent="0.2">
      <c r="C216" s="171"/>
      <c r="D216" s="171"/>
    </row>
  </sheetData>
  <sheetProtection selectLockedCells="1" selectUnlockedCells="1"/>
  <sortState xmlns:xlrd2="http://schemas.microsoft.com/office/spreadsheetml/2017/richdata2" ref="A21:AU140">
    <sortCondition ref="C21:C140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6F09-9752-4909-938E-D9FD414ACBDF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28"/>
  <sheetViews>
    <sheetView workbookViewId="0">
      <pane xSplit="14" ySplit="21" topLeftCell="O106" activePane="bottomRight" state="frozen"/>
      <selection pane="topRight" activeCell="O1" sqref="O1"/>
      <selection pane="bottomLeft" activeCell="A22" sqref="A22"/>
      <selection pane="bottomRight" activeCell="A128" sqref="A128"/>
    </sheetView>
  </sheetViews>
  <sheetFormatPr defaultColWidth="10.28515625" defaultRowHeight="12.95" customHeight="1" x14ac:dyDescent="0.2"/>
  <cols>
    <col min="1" max="1" width="14.42578125" style="119" customWidth="1"/>
    <col min="2" max="2" width="3.85546875" style="119" customWidth="1"/>
    <col min="3" max="3" width="11.85546875" style="119" customWidth="1"/>
    <col min="4" max="4" width="9.42578125" style="119" customWidth="1"/>
    <col min="5" max="5" width="9.85546875" style="119" customWidth="1"/>
    <col min="6" max="6" width="16.85546875" style="119" customWidth="1"/>
    <col min="7" max="7" width="8.140625" style="119" customWidth="1"/>
    <col min="8" max="14" width="8.5703125" style="119" customWidth="1"/>
    <col min="15" max="15" width="8" style="119" customWidth="1"/>
    <col min="16" max="16" width="7.7109375" style="119" customWidth="1"/>
    <col min="17" max="17" width="9.85546875" style="119" customWidth="1"/>
    <col min="18" max="18" width="9.140625" style="119" customWidth="1"/>
    <col min="19" max="26" width="10.28515625" style="119" customWidth="1"/>
    <col min="27" max="27" width="12.140625" style="119" customWidth="1"/>
    <col min="28" max="28" width="9.42578125" style="119" customWidth="1"/>
    <col min="29" max="31" width="10.42578125" style="119" customWidth="1"/>
    <col min="32" max="32" width="10.5703125" style="119" customWidth="1"/>
    <col min="33" max="35" width="10.28515625" style="119" customWidth="1"/>
    <col min="36" max="36" width="16.85546875" style="119" customWidth="1"/>
    <col min="37" max="37" width="13.28515625" style="119" customWidth="1"/>
    <col min="38" max="52" width="10.28515625" style="119" customWidth="1"/>
    <col min="53" max="53" width="11.85546875" style="119" customWidth="1"/>
    <col min="54" max="54" width="14.7109375" style="119" customWidth="1"/>
    <col min="55" max="16384" width="10.28515625" style="119"/>
  </cols>
  <sheetData>
    <row r="1" spans="1:64" s="1" customFormat="1" ht="20.25" x14ac:dyDescent="0.3">
      <c r="A1" s="2" t="s">
        <v>0</v>
      </c>
      <c r="AA1" s="3" t="s">
        <v>2</v>
      </c>
      <c r="AB1" s="4"/>
      <c r="AC1" s="4" t="s">
        <v>3</v>
      </c>
      <c r="AD1" s="4" t="s">
        <v>4</v>
      </c>
      <c r="AE1" s="5"/>
      <c r="AW1" s="7" t="s">
        <v>8</v>
      </c>
      <c r="AX1" s="8" t="s">
        <v>162</v>
      </c>
      <c r="AY1" s="9" t="s">
        <v>104</v>
      </c>
      <c r="AZ1" s="10" t="s">
        <v>107</v>
      </c>
      <c r="BA1" s="11" t="s">
        <v>12</v>
      </c>
      <c r="BB1" s="10" t="s">
        <v>13</v>
      </c>
      <c r="BC1" s="11" t="s">
        <v>14</v>
      </c>
      <c r="BD1" s="10" t="s">
        <v>15</v>
      </c>
      <c r="BE1" s="12" t="s">
        <v>16</v>
      </c>
      <c r="BF1" s="11" t="s">
        <v>17</v>
      </c>
      <c r="BG1" s="10" t="s">
        <v>18</v>
      </c>
      <c r="BH1" s="12" t="s">
        <v>19</v>
      </c>
      <c r="BI1" s="11" t="s">
        <v>20</v>
      </c>
      <c r="BJ1" s="10" t="s">
        <v>21</v>
      </c>
      <c r="BK1" s="12" t="s">
        <v>22</v>
      </c>
      <c r="BL1" s="11" t="s">
        <v>23</v>
      </c>
    </row>
    <row r="2" spans="1:64" ht="12.95" customHeight="1" x14ac:dyDescent="0.2">
      <c r="A2" s="119" t="s">
        <v>24</v>
      </c>
      <c r="B2" s="119" t="s">
        <v>25</v>
      </c>
      <c r="C2" s="120"/>
      <c r="D2" s="120"/>
      <c r="AA2" s="121" t="s">
        <v>27</v>
      </c>
      <c r="AB2" s="122">
        <f>C7</f>
        <v>54066.430200000003</v>
      </c>
      <c r="AC2" s="123" t="s">
        <v>28</v>
      </c>
      <c r="AD2" s="122">
        <f>C8</f>
        <v>0.26634960000000002</v>
      </c>
      <c r="AE2" s="124" t="s">
        <v>29</v>
      </c>
      <c r="AW2" s="119">
        <v>-4500</v>
      </c>
      <c r="AX2" s="119">
        <f t="shared" ref="AX2:AX61" si="0">AB$3+AB$4*AW2+AB$5*AW2^2+AZ2</f>
        <v>-1.1125650300509034E-3</v>
      </c>
      <c r="AY2" s="119">
        <f t="shared" ref="AY2:AY61" si="1">AB$3+AB$4*AW2+AB$5*AW2^2</f>
        <v>-4.0673963621807013E-3</v>
      </c>
      <c r="AZ2" s="119">
        <f t="shared" ref="AZ2:AZ61" si="2">$AB$6*($AB$11/BA2*BB2+$AB$12)</f>
        <v>2.9548313321297978E-3</v>
      </c>
      <c r="BA2" s="119">
        <f t="shared" ref="BA2:BA61" si="3">1+$AB$7*COS(BC2)</f>
        <v>1.1068443711205642</v>
      </c>
      <c r="BB2" s="119">
        <f t="shared" ref="BB2:BB61" si="4">SIN(BC2+$AB$9)</f>
        <v>0.95449902370899153</v>
      </c>
      <c r="BC2" s="119">
        <f t="shared" ref="BC2:BC61" si="5">2*ATAN(BD2)</f>
        <v>1.3269178425994372</v>
      </c>
      <c r="BD2" s="119">
        <f t="shared" ref="BD2:BD61" si="6">SQRT((1+$AB$7)/(1-$AB$7))*TAN(BE2/2)</f>
        <v>0.78166221744012498</v>
      </c>
      <c r="BE2" s="119">
        <f t="shared" ref="BE2:BK38" si="7">$BL2+$AB$7*SIN(BF2)</f>
        <v>7.1878814554095269</v>
      </c>
      <c r="BF2" s="119">
        <f t="shared" si="7"/>
        <v>7.1877420112504922</v>
      </c>
      <c r="BG2" s="119">
        <f t="shared" si="7"/>
        <v>7.187232263511274</v>
      </c>
      <c r="BH2" s="119">
        <f t="shared" si="7"/>
        <v>7.1853716474885365</v>
      </c>
      <c r="BI2" s="119">
        <f t="shared" si="7"/>
        <v>7.1786170910289728</v>
      </c>
      <c r="BJ2" s="119">
        <f t="shared" si="7"/>
        <v>7.1545586875052702</v>
      </c>
      <c r="BK2" s="119">
        <f t="shared" si="7"/>
        <v>7.073879698868093</v>
      </c>
      <c r="BL2" s="119">
        <f t="shared" ref="BL2:BL61" si="8">$AB$9+$AB$18*(AW2-AB$15)</f>
        <v>6.8400267273609527</v>
      </c>
    </row>
    <row r="3" spans="1:64" ht="12.95" customHeight="1" x14ac:dyDescent="0.2">
      <c r="AA3" s="127" t="s">
        <v>34</v>
      </c>
      <c r="AB3" s="128">
        <f t="shared" ref="AB3:AB10" si="9">AC3*AD3</f>
        <v>-2.341031591030507E-3</v>
      </c>
      <c r="AC3" s="129">
        <v>-0.23410315910305068</v>
      </c>
      <c r="AD3" s="119">
        <v>0.01</v>
      </c>
      <c r="AE3" s="130"/>
      <c r="AF3" s="129">
        <v>-0.1</v>
      </c>
      <c r="AG3" s="129"/>
      <c r="AH3" s="129"/>
      <c r="AI3" s="129"/>
      <c r="AW3" s="119">
        <v>-4000</v>
      </c>
      <c r="AX3" s="119">
        <f t="shared" si="0"/>
        <v>-3.8281874475246938E-4</v>
      </c>
      <c r="AY3" s="119">
        <f t="shared" si="1"/>
        <v>-3.9132697783451379E-3</v>
      </c>
      <c r="AZ3" s="119">
        <f t="shared" si="2"/>
        <v>3.5304510335926686E-3</v>
      </c>
      <c r="BA3" s="119">
        <f t="shared" si="3"/>
        <v>0.97650781763218764</v>
      </c>
      <c r="BB3" s="119">
        <f t="shared" si="4"/>
        <v>0.99998303329612948</v>
      </c>
      <c r="BC3" s="119">
        <f t="shared" si="5"/>
        <v>1.6239136046217104</v>
      </c>
      <c r="BD3" s="119">
        <f t="shared" si="6"/>
        <v>1.0545796730553918</v>
      </c>
      <c r="BE3" s="119">
        <f t="shared" si="7"/>
        <v>7.4438245374333381</v>
      </c>
      <c r="BF3" s="119">
        <f t="shared" si="7"/>
        <v>7.4438079550544112</v>
      </c>
      <c r="BG3" s="119">
        <f t="shared" si="7"/>
        <v>7.4437139855025523</v>
      </c>
      <c r="BH3" s="119">
        <f t="shared" si="7"/>
        <v>7.4431818588668035</v>
      </c>
      <c r="BI3" s="119">
        <f t="shared" si="7"/>
        <v>7.440180730601587</v>
      </c>
      <c r="BJ3" s="119">
        <f t="shared" si="7"/>
        <v>7.4236239414533367</v>
      </c>
      <c r="BK3" s="119">
        <f t="shared" si="7"/>
        <v>7.3412306858618255</v>
      </c>
      <c r="BL3" s="119">
        <f t="shared" si="8"/>
        <v>7.0380492830313592</v>
      </c>
    </row>
    <row r="4" spans="1:64" ht="12.95" customHeight="1" x14ac:dyDescent="0.2">
      <c r="A4" s="132" t="s">
        <v>35</v>
      </c>
      <c r="C4" s="133">
        <v>54066.430200000003</v>
      </c>
      <c r="D4" s="134">
        <v>0.26634960000000002</v>
      </c>
      <c r="AA4" s="135" t="s">
        <v>36</v>
      </c>
      <c r="AB4" s="136">
        <f t="shared" si="9"/>
        <v>4.6844299496868799E-7</v>
      </c>
      <c r="AC4" s="137">
        <v>4.68442994968688</v>
      </c>
      <c r="AD4" s="119">
        <v>9.9999999999999995E-8</v>
      </c>
      <c r="AE4" s="130"/>
      <c r="AF4" s="137">
        <v>5</v>
      </c>
      <c r="AG4" s="137"/>
      <c r="AH4" s="137"/>
      <c r="AI4" s="137"/>
      <c r="AW4" s="119">
        <v>-3500</v>
      </c>
      <c r="AX4" s="119">
        <f t="shared" si="0"/>
        <v>9.9988711837632315E-5</v>
      </c>
      <c r="AY4" s="119">
        <f t="shared" si="1"/>
        <v>-3.749720263492073E-3</v>
      </c>
      <c r="AZ4" s="119">
        <f t="shared" si="2"/>
        <v>3.8497089753297053E-3</v>
      </c>
      <c r="BA4" s="119">
        <f t="shared" si="3"/>
        <v>0.87456028384094342</v>
      </c>
      <c r="BB4" s="119">
        <f t="shared" si="4"/>
        <v>0.97400891982871385</v>
      </c>
      <c r="BC4" s="119">
        <f t="shared" si="5"/>
        <v>1.8582315495327146</v>
      </c>
      <c r="BD4" s="119">
        <f t="shared" si="6"/>
        <v>1.3384027465978425</v>
      </c>
      <c r="BE4" s="119">
        <f t="shared" si="7"/>
        <v>7.6711772538404208</v>
      </c>
      <c r="BF4" s="119">
        <f t="shared" si="7"/>
        <v>7.6711769712778963</v>
      </c>
      <c r="BG4" s="119">
        <f t="shared" si="7"/>
        <v>7.6711734584820324</v>
      </c>
      <c r="BH4" s="119">
        <f t="shared" si="7"/>
        <v>7.6711297932418372</v>
      </c>
      <c r="BI4" s="119">
        <f t="shared" si="7"/>
        <v>7.6705878776653815</v>
      </c>
      <c r="BJ4" s="119">
        <f t="shared" si="7"/>
        <v>7.6639894802449842</v>
      </c>
      <c r="BK4" s="119">
        <f t="shared" si="7"/>
        <v>7.5967318392208307</v>
      </c>
      <c r="BL4" s="119">
        <f t="shared" si="8"/>
        <v>7.2360718387017657</v>
      </c>
    </row>
    <row r="5" spans="1:64" ht="12.95" customHeight="1" x14ac:dyDescent="0.2">
      <c r="A5" s="132" t="s">
        <v>37</v>
      </c>
      <c r="C5" s="138">
        <v>-9.5</v>
      </c>
      <c r="D5" s="119" t="s">
        <v>38</v>
      </c>
      <c r="V5" s="119">
        <v>7.5500000093597919E-4</v>
      </c>
      <c r="W5" s="119" t="s">
        <v>26</v>
      </c>
      <c r="AA5" s="135" t="s">
        <v>39</v>
      </c>
      <c r="AB5" s="136">
        <f t="shared" si="9"/>
        <v>1.8845862035007522E-11</v>
      </c>
      <c r="AC5" s="137">
        <v>1.8845862035007523</v>
      </c>
      <c r="AD5" s="119">
        <v>9.9999999999999994E-12</v>
      </c>
      <c r="AE5" s="130"/>
      <c r="AF5" s="137">
        <v>1.0550912694950629</v>
      </c>
      <c r="AG5" s="137"/>
      <c r="AH5" s="137"/>
      <c r="AI5" s="137"/>
      <c r="AW5" s="119">
        <v>-3000</v>
      </c>
      <c r="AX5" s="119">
        <f t="shared" si="0"/>
        <v>3.9126474184107479E-4</v>
      </c>
      <c r="AY5" s="119">
        <f t="shared" si="1"/>
        <v>-3.576747817621503E-3</v>
      </c>
      <c r="AZ5" s="119">
        <f t="shared" si="2"/>
        <v>3.9680125594625778E-3</v>
      </c>
      <c r="BA5" s="119">
        <f t="shared" si="3"/>
        <v>0.79629344859530005</v>
      </c>
      <c r="BB5" s="119">
        <f t="shared" si="4"/>
        <v>0.91330215160489148</v>
      </c>
      <c r="BC5" s="119">
        <f t="shared" si="5"/>
        <v>2.0492156615191188</v>
      </c>
      <c r="BD5" s="119">
        <f t="shared" si="6"/>
        <v>1.6450799988471241</v>
      </c>
      <c r="BE5" s="119">
        <f t="shared" si="7"/>
        <v>7.8764607203479979</v>
      </c>
      <c r="BF5" s="119">
        <f t="shared" si="7"/>
        <v>7.8764607203485539</v>
      </c>
      <c r="BG5" s="119">
        <f t="shared" si="7"/>
        <v>7.8764607202926014</v>
      </c>
      <c r="BH5" s="119">
        <f t="shared" si="7"/>
        <v>7.8764607259184665</v>
      </c>
      <c r="BI5" s="119">
        <f t="shared" si="7"/>
        <v>7.8764601602515292</v>
      </c>
      <c r="BJ5" s="119">
        <f t="shared" si="7"/>
        <v>7.8765169656259149</v>
      </c>
      <c r="BK5" s="119">
        <f t="shared" si="7"/>
        <v>7.8381366101337075</v>
      </c>
      <c r="BL5" s="119">
        <f t="shared" si="8"/>
        <v>7.4340943943721722</v>
      </c>
    </row>
    <row r="6" spans="1:64" ht="12.95" customHeight="1" x14ac:dyDescent="0.2">
      <c r="A6" s="139" t="s">
        <v>40</v>
      </c>
      <c r="V6" s="119">
        <v>65.232000080868602</v>
      </c>
      <c r="W6" s="119" t="s">
        <v>33</v>
      </c>
      <c r="AA6" s="135" t="s">
        <v>41</v>
      </c>
      <c r="AB6" s="136">
        <f t="shared" si="9"/>
        <v>4.4270050068478178E-3</v>
      </c>
      <c r="AC6" s="137">
        <v>0.44270050068478173</v>
      </c>
      <c r="AD6" s="119">
        <v>0.01</v>
      </c>
      <c r="AE6" s="130" t="s">
        <v>29</v>
      </c>
      <c r="AF6" s="137">
        <v>0.4</v>
      </c>
      <c r="AG6" s="137"/>
      <c r="AH6" s="137"/>
      <c r="AI6" s="137"/>
      <c r="AW6" s="119">
        <v>-2500</v>
      </c>
      <c r="AX6" s="119">
        <f t="shared" si="0"/>
        <v>5.3562863205348097E-4</v>
      </c>
      <c r="AY6" s="119">
        <f t="shared" si="1"/>
        <v>-3.39435244073343E-3</v>
      </c>
      <c r="AZ6" s="119">
        <f t="shared" si="2"/>
        <v>3.929981072786911E-3</v>
      </c>
      <c r="BA6" s="119">
        <f t="shared" si="3"/>
        <v>0.73605951884581944</v>
      </c>
      <c r="BB6" s="119">
        <f t="shared" si="4"/>
        <v>0.83635458566007825</v>
      </c>
      <c r="BC6" s="119">
        <f t="shared" si="5"/>
        <v>2.2099360109833457</v>
      </c>
      <c r="BD6" s="119">
        <f t="shared" si="6"/>
        <v>1.9891437699079886</v>
      </c>
      <c r="BE6" s="119">
        <f t="shared" si="7"/>
        <v>8.0647987142284858</v>
      </c>
      <c r="BF6" s="119">
        <f t="shared" si="7"/>
        <v>8.0647987220135917</v>
      </c>
      <c r="BG6" s="119">
        <f t="shared" si="7"/>
        <v>8.0647986379343521</v>
      </c>
      <c r="BH6" s="119">
        <f t="shared" si="7"/>
        <v>8.0647995459893522</v>
      </c>
      <c r="BI6" s="119">
        <f t="shared" si="7"/>
        <v>8.0647897388000267</v>
      </c>
      <c r="BJ6" s="119">
        <f t="shared" si="7"/>
        <v>8.0648956347793472</v>
      </c>
      <c r="BK6" s="119">
        <f t="shared" si="7"/>
        <v>8.0637494063625077</v>
      </c>
      <c r="BL6" s="119">
        <f t="shared" si="8"/>
        <v>7.6321169500425787</v>
      </c>
    </row>
    <row r="7" spans="1:64" ht="12.95" customHeight="1" x14ac:dyDescent="0.2">
      <c r="A7" s="119" t="s">
        <v>42</v>
      </c>
      <c r="C7" s="119">
        <f>+C4</f>
        <v>54066.430200000003</v>
      </c>
      <c r="D7" s="138" t="s">
        <v>43</v>
      </c>
      <c r="AA7" s="135" t="s">
        <v>44</v>
      </c>
      <c r="AB7" s="136">
        <f t="shared" si="9"/>
        <v>0.44247811542709509</v>
      </c>
      <c r="AC7" s="195">
        <v>0.44247811542709509</v>
      </c>
      <c r="AD7" s="119">
        <v>1</v>
      </c>
      <c r="AE7" s="130"/>
      <c r="AF7" s="137">
        <v>0</v>
      </c>
      <c r="AG7" s="137"/>
      <c r="AH7" s="137"/>
      <c r="AI7" s="137"/>
      <c r="AW7" s="119">
        <v>-2000</v>
      </c>
      <c r="AX7" s="119">
        <f t="shared" si="0"/>
        <v>5.6711548827222125E-4</v>
      </c>
      <c r="AY7" s="119">
        <f t="shared" si="1"/>
        <v>-3.2025341328278533E-3</v>
      </c>
      <c r="AZ7" s="119">
        <f t="shared" si="2"/>
        <v>3.7696496211000745E-3</v>
      </c>
      <c r="BA7" s="119">
        <f t="shared" si="3"/>
        <v>0.68935609486338811</v>
      </c>
      <c r="BB7" s="119">
        <f t="shared" si="4"/>
        <v>0.75224312823285033</v>
      </c>
      <c r="BC7" s="119">
        <f t="shared" si="5"/>
        <v>2.349075256283025</v>
      </c>
      <c r="BD7" s="119">
        <f t="shared" si="6"/>
        <v>2.3901139796131377</v>
      </c>
      <c r="BE7" s="119">
        <f t="shared" si="7"/>
        <v>8.2400505099229857</v>
      </c>
      <c r="BF7" s="119">
        <f t="shared" si="7"/>
        <v>8.2400454872637301</v>
      </c>
      <c r="BG7" s="119">
        <f t="shared" si="7"/>
        <v>8.2400756318303525</v>
      </c>
      <c r="BH7" s="119">
        <f t="shared" si="7"/>
        <v>8.239894679180841</v>
      </c>
      <c r="BI7" s="119">
        <f t="shared" si="7"/>
        <v>8.2409797000965384</v>
      </c>
      <c r="BJ7" s="119">
        <f t="shared" si="7"/>
        <v>8.2344297225842986</v>
      </c>
      <c r="BK7" s="119">
        <f t="shared" si="7"/>
        <v>8.2724918644010721</v>
      </c>
      <c r="BL7" s="119">
        <f t="shared" si="8"/>
        <v>7.8301395057129852</v>
      </c>
    </row>
    <row r="8" spans="1:64" ht="12.95" customHeight="1" x14ac:dyDescent="0.2">
      <c r="A8" s="119" t="s">
        <v>45</v>
      </c>
      <c r="C8" s="119">
        <f>+D4</f>
        <v>0.26634960000000002</v>
      </c>
      <c r="D8" s="132" t="s">
        <v>46</v>
      </c>
      <c r="AA8" s="135" t="s">
        <v>47</v>
      </c>
      <c r="AB8" s="136">
        <f t="shared" si="9"/>
        <v>4225.5890689508487</v>
      </c>
      <c r="AC8" s="137">
        <v>0.42255890689508485</v>
      </c>
      <c r="AD8" s="140">
        <v>10000</v>
      </c>
      <c r="AE8" s="130" t="s">
        <v>29</v>
      </c>
      <c r="AF8" s="137">
        <v>0.5</v>
      </c>
      <c r="AG8" s="137"/>
      <c r="AH8" s="137"/>
      <c r="AI8" s="137"/>
      <c r="AW8" s="119">
        <v>-1500</v>
      </c>
      <c r="AX8" s="119">
        <f t="shared" si="0"/>
        <v>5.1157407712262067E-4</v>
      </c>
      <c r="AY8" s="119">
        <f t="shared" si="1"/>
        <v>-3.0012928939047718E-3</v>
      </c>
      <c r="AZ8" s="119">
        <f t="shared" si="2"/>
        <v>3.5128669710273925E-3</v>
      </c>
      <c r="BA8" s="119">
        <f t="shared" si="3"/>
        <v>0.65292349880761913</v>
      </c>
      <c r="BB8" s="119">
        <f t="shared" si="4"/>
        <v>0.66539497619409727</v>
      </c>
      <c r="BC8" s="119">
        <f t="shared" si="5"/>
        <v>2.4725123750782871</v>
      </c>
      <c r="BD8" s="119">
        <f t="shared" si="6"/>
        <v>2.8768235617323312</v>
      </c>
      <c r="BE8" s="119">
        <f t="shared" si="7"/>
        <v>8.4051310519291746</v>
      </c>
      <c r="BF8" s="119">
        <f t="shared" si="7"/>
        <v>8.4050808559410033</v>
      </c>
      <c r="BG8" s="119">
        <f t="shared" si="7"/>
        <v>8.4052974672500671</v>
      </c>
      <c r="BH8" s="119">
        <f t="shared" si="7"/>
        <v>8.404362175262122</v>
      </c>
      <c r="BI8" s="119">
        <f t="shared" si="7"/>
        <v>8.4083904778299878</v>
      </c>
      <c r="BJ8" s="119">
        <f t="shared" si="7"/>
        <v>8.3908476581093563</v>
      </c>
      <c r="BK8" s="119">
        <f t="shared" si="7"/>
        <v>8.4639449972717777</v>
      </c>
      <c r="BL8" s="119">
        <f t="shared" si="8"/>
        <v>8.0281620613833908</v>
      </c>
    </row>
    <row r="9" spans="1:64" ht="12.95" customHeight="1" x14ac:dyDescent="0.2">
      <c r="A9" s="141" t="s">
        <v>49</v>
      </c>
      <c r="B9" s="142">
        <v>60</v>
      </c>
      <c r="C9" s="143" t="str">
        <f>"F"&amp;B9</f>
        <v>F60</v>
      </c>
      <c r="D9" s="144" t="str">
        <f>"G"&amp;B9</f>
        <v>G60</v>
      </c>
      <c r="AA9" s="135" t="s">
        <v>163</v>
      </c>
      <c r="AB9" s="136">
        <f t="shared" si="9"/>
        <v>6.2242427822594832</v>
      </c>
      <c r="AC9" s="137">
        <v>6.2242427822594832</v>
      </c>
      <c r="AD9" s="119">
        <v>1</v>
      </c>
      <c r="AE9" s="130" t="s">
        <v>164</v>
      </c>
      <c r="AF9" s="137">
        <v>5.992647193251412</v>
      </c>
      <c r="AG9" s="137"/>
      <c r="AH9" s="137"/>
      <c r="AI9" s="137"/>
      <c r="AW9" s="119">
        <v>-1000</v>
      </c>
      <c r="AX9" s="119">
        <f t="shared" si="0"/>
        <v>3.8889935288999571E-4</v>
      </c>
      <c r="AY9" s="119">
        <f t="shared" si="1"/>
        <v>-2.7906287239641875E-3</v>
      </c>
      <c r="AZ9" s="119">
        <f t="shared" si="2"/>
        <v>3.1795280768541832E-3</v>
      </c>
      <c r="BA9" s="119">
        <f t="shared" si="3"/>
        <v>0.62446002707803205</v>
      </c>
      <c r="BB9" s="119">
        <f t="shared" si="4"/>
        <v>0.57792100499831955</v>
      </c>
      <c r="BC9" s="119">
        <f t="shared" si="5"/>
        <v>2.5843562911930831</v>
      </c>
      <c r="BD9" s="119">
        <f t="shared" si="6"/>
        <v>3.4957842805976154</v>
      </c>
      <c r="BE9" s="119">
        <f t="shared" si="7"/>
        <v>8.5622885525372538</v>
      </c>
      <c r="BF9" s="119">
        <f t="shared" si="7"/>
        <v>8.5620885639443163</v>
      </c>
      <c r="BG9" s="119">
        <f t="shared" si="7"/>
        <v>8.5627832024048249</v>
      </c>
      <c r="BH9" s="119">
        <f t="shared" si="7"/>
        <v>8.5603680255775121</v>
      </c>
      <c r="BI9" s="119">
        <f t="shared" si="7"/>
        <v>8.5687362526107158</v>
      </c>
      <c r="BJ9" s="119">
        <f t="shared" si="7"/>
        <v>8.5393810625551314</v>
      </c>
      <c r="BK9" s="119">
        <f t="shared" si="7"/>
        <v>8.6383655706156759</v>
      </c>
      <c r="BL9" s="119">
        <f t="shared" si="8"/>
        <v>8.2261846170537964</v>
      </c>
    </row>
    <row r="10" spans="1:64" ht="12.95" customHeight="1" x14ac:dyDescent="0.2">
      <c r="C10" s="145" t="s">
        <v>52</v>
      </c>
      <c r="D10" s="145" t="s">
        <v>53</v>
      </c>
      <c r="AA10" s="146" t="s">
        <v>54</v>
      </c>
      <c r="AB10" s="147">
        <f t="shared" si="9"/>
        <v>52453.72789508837</v>
      </c>
      <c r="AC10" s="148">
        <v>5.2453727895088367</v>
      </c>
      <c r="AD10" s="119">
        <v>10000</v>
      </c>
      <c r="AE10" s="130" t="s">
        <v>55</v>
      </c>
      <c r="AF10" s="148">
        <v>5.1459501227102811</v>
      </c>
      <c r="AG10" s="148"/>
      <c r="AH10" s="148"/>
      <c r="AI10" s="148"/>
      <c r="AW10" s="119">
        <v>-500</v>
      </c>
      <c r="AX10" s="119">
        <f t="shared" si="0"/>
        <v>2.1476207339124866E-4</v>
      </c>
      <c r="AY10" s="119">
        <f t="shared" si="1"/>
        <v>-2.5705416230060989E-3</v>
      </c>
      <c r="AZ10" s="119">
        <f t="shared" si="2"/>
        <v>2.7853036963973476E-3</v>
      </c>
      <c r="BA10" s="119">
        <f t="shared" si="3"/>
        <v>0.60234861442648746</v>
      </c>
      <c r="BB10" s="119">
        <f t="shared" si="4"/>
        <v>0.4907598822367123</v>
      </c>
      <c r="BC10" s="119">
        <f t="shared" si="5"/>
        <v>2.6875735097428541</v>
      </c>
      <c r="BD10" s="119">
        <f t="shared" si="6"/>
        <v>4.3291694855690945</v>
      </c>
      <c r="BE10" s="119">
        <f t="shared" si="7"/>
        <v>8.7132900760301109</v>
      </c>
      <c r="BF10" s="119">
        <f t="shared" si="7"/>
        <v>8.7128072606957296</v>
      </c>
      <c r="BG10" s="119">
        <f t="shared" si="7"/>
        <v>8.7142476510174109</v>
      </c>
      <c r="BH10" s="119">
        <f t="shared" si="7"/>
        <v>8.7099451998758841</v>
      </c>
      <c r="BI10" s="119">
        <f t="shared" si="7"/>
        <v>8.722749789561675</v>
      </c>
      <c r="BJ10" s="119">
        <f t="shared" si="7"/>
        <v>8.6842117272958514</v>
      </c>
      <c r="BK10" s="119">
        <f t="shared" si="7"/>
        <v>8.7966760670171489</v>
      </c>
      <c r="BL10" s="119">
        <f t="shared" si="8"/>
        <v>8.4242071727242038</v>
      </c>
    </row>
    <row r="11" spans="1:64" ht="12.95" customHeight="1" x14ac:dyDescent="0.2">
      <c r="A11" s="119" t="s">
        <v>56</v>
      </c>
      <c r="C11" s="144">
        <f ca="1">INTERCEPT(INDIRECT($D$9):G966,INDIRECT($C$9):F966)</f>
        <v>-3.7843528012299725E-3</v>
      </c>
      <c r="D11" s="120"/>
      <c r="AA11" s="149" t="s">
        <v>57</v>
      </c>
      <c r="AB11" s="144">
        <f>1-AB7^2</f>
        <v>0.80421311736808632</v>
      </c>
      <c r="AC11" s="144">
        <f>SUM(AE21:AE622)</f>
        <v>6.3105491203978743E-3</v>
      </c>
      <c r="AD11" s="149" t="s">
        <v>165</v>
      </c>
      <c r="AE11" s="130"/>
      <c r="AF11" s="144">
        <v>3.9673334544025889E-4</v>
      </c>
      <c r="AG11" s="144"/>
      <c r="AH11" s="144"/>
      <c r="AI11" s="144"/>
      <c r="AW11" s="119">
        <v>0</v>
      </c>
      <c r="AX11" s="119">
        <f t="shared" si="0"/>
        <v>1.9323299221486907E-6</v>
      </c>
      <c r="AY11" s="119">
        <f t="shared" si="1"/>
        <v>-2.341031591030507E-3</v>
      </c>
      <c r="AZ11" s="119">
        <f t="shared" si="2"/>
        <v>2.3429639209526557E-3</v>
      </c>
      <c r="BA11" s="119">
        <f t="shared" si="3"/>
        <v>0.58545495136702663</v>
      </c>
      <c r="BB11" s="119">
        <f t="shared" si="4"/>
        <v>0.40425670775898542</v>
      </c>
      <c r="BC11" s="119">
        <f t="shared" si="5"/>
        <v>2.7843691500124588</v>
      </c>
      <c r="BD11" s="119">
        <f t="shared" si="6"/>
        <v>5.5390714883859351</v>
      </c>
      <c r="BE11" s="119">
        <f t="shared" si="7"/>
        <v>8.8595374979155395</v>
      </c>
      <c r="BF11" s="119">
        <f t="shared" si="7"/>
        <v>8.8587126408905998</v>
      </c>
      <c r="BG11" s="119">
        <f t="shared" si="7"/>
        <v>8.8609197877087524</v>
      </c>
      <c r="BH11" s="119">
        <f t="shared" si="7"/>
        <v>8.8550069571790964</v>
      </c>
      <c r="BI11" s="119">
        <f t="shared" si="7"/>
        <v>8.870797814106135</v>
      </c>
      <c r="BJ11" s="119">
        <f t="shared" si="7"/>
        <v>8.8282619766962274</v>
      </c>
      <c r="BK11" s="119">
        <f t="shared" si="7"/>
        <v>8.940428630807066</v>
      </c>
      <c r="BL11" s="119">
        <f t="shared" si="8"/>
        <v>8.6222297283946112</v>
      </c>
    </row>
    <row r="12" spans="1:64" ht="12.95" customHeight="1" x14ac:dyDescent="0.2">
      <c r="A12" s="119" t="s">
        <v>59</v>
      </c>
      <c r="C12" s="144">
        <f ca="1">SLOPE(INDIRECT($D$9):G966,INDIRECT($C$9):F966)</f>
        <v>7.7184924598341995E-7</v>
      </c>
      <c r="D12" s="120"/>
      <c r="AA12" s="151" t="s">
        <v>60</v>
      </c>
      <c r="AB12" s="144">
        <f>AB7*SIN(AB9)</f>
        <v>-2.6065678236497501E-2</v>
      </c>
      <c r="AE12" s="130"/>
      <c r="AW12" s="119">
        <v>500</v>
      </c>
      <c r="AX12" s="119">
        <f t="shared" si="0"/>
        <v>-2.3877556767102378E-4</v>
      </c>
      <c r="AY12" s="119">
        <f t="shared" si="1"/>
        <v>-2.1020986280374113E-3</v>
      </c>
      <c r="AZ12" s="119">
        <f t="shared" si="2"/>
        <v>1.8633230603663875E-3</v>
      </c>
      <c r="BA12" s="119">
        <f t="shared" si="3"/>
        <v>0.57298566805347884</v>
      </c>
      <c r="BB12" s="119">
        <f t="shared" si="4"/>
        <v>0.31845351562580504</v>
      </c>
      <c r="BC12" s="119">
        <f t="shared" si="5"/>
        <v>2.8764375577501804</v>
      </c>
      <c r="BD12" s="119">
        <f t="shared" si="6"/>
        <v>7.4985108961250697</v>
      </c>
      <c r="BE12" s="119">
        <f t="shared" si="7"/>
        <v>9.0021614094705882</v>
      </c>
      <c r="BF12" s="119">
        <f t="shared" si="7"/>
        <v>9.0011017461540437</v>
      </c>
      <c r="BG12" s="119">
        <f t="shared" si="7"/>
        <v>9.0037273123722787</v>
      </c>
      <c r="BH12" s="119">
        <f t="shared" si="7"/>
        <v>8.9972161448582568</v>
      </c>
      <c r="BI12" s="119">
        <f t="shared" si="7"/>
        <v>9.0133286422367007</v>
      </c>
      <c r="BJ12" s="119">
        <f t="shared" si="7"/>
        <v>8.9732372637720612</v>
      </c>
      <c r="BK12" s="119">
        <f t="shared" si="7"/>
        <v>9.0717444025604692</v>
      </c>
      <c r="BL12" s="119">
        <f t="shared" si="8"/>
        <v>8.8202522840650168</v>
      </c>
    </row>
    <row r="13" spans="1:64" ht="12.95" customHeight="1" x14ac:dyDescent="0.2">
      <c r="A13" s="119" t="s">
        <v>61</v>
      </c>
      <c r="C13" s="120" t="s">
        <v>62</v>
      </c>
      <c r="AA13" s="152" t="s">
        <v>63</v>
      </c>
      <c r="AB13" s="153">
        <f>AB6*86400*300000</f>
        <v>114747969.77749544</v>
      </c>
      <c r="AC13" s="119" t="s">
        <v>166</v>
      </c>
      <c r="AE13" s="130"/>
      <c r="AW13" s="119">
        <v>1000</v>
      </c>
      <c r="AX13" s="119">
        <f t="shared" si="0"/>
        <v>-4.9794186770659343E-4</v>
      </c>
      <c r="AY13" s="119">
        <f t="shared" si="1"/>
        <v>-1.8537427340268114E-3</v>
      </c>
      <c r="AZ13" s="119">
        <f t="shared" si="2"/>
        <v>1.3558008663202179E-3</v>
      </c>
      <c r="BA13" s="119">
        <f t="shared" si="3"/>
        <v>0.56439200751915375</v>
      </c>
      <c r="BB13" s="119">
        <f t="shared" si="4"/>
        <v>0.23322202497721881</v>
      </c>
      <c r="BC13" s="119">
        <f t="shared" si="5"/>
        <v>2.9651454082565012</v>
      </c>
      <c r="BD13" s="119">
        <f t="shared" si="6"/>
        <v>11.305409519591867</v>
      </c>
      <c r="BE13" s="119">
        <f t="shared" si="7"/>
        <v>9.1421193162122787</v>
      </c>
      <c r="BF13" s="119">
        <f t="shared" si="7"/>
        <v>9.1411001355728931</v>
      </c>
      <c r="BG13" s="119">
        <f t="shared" si="7"/>
        <v>9.1434985377877496</v>
      </c>
      <c r="BH13" s="119">
        <f t="shared" si="7"/>
        <v>9.1378517861213577</v>
      </c>
      <c r="BI13" s="119">
        <f t="shared" si="7"/>
        <v>9.1511317655603328</v>
      </c>
      <c r="BJ13" s="119">
        <f t="shared" si="7"/>
        <v>9.1198164208400208</v>
      </c>
      <c r="BK13" s="119">
        <f t="shared" si="7"/>
        <v>9.193230614397617</v>
      </c>
      <c r="BL13" s="119">
        <f t="shared" si="8"/>
        <v>9.0182748397354224</v>
      </c>
    </row>
    <row r="14" spans="1:64" ht="12.95" customHeight="1" x14ac:dyDescent="0.2">
      <c r="AA14" s="152" t="s">
        <v>65</v>
      </c>
      <c r="AB14" s="144">
        <f>2*AB5*365.24/C8</f>
        <v>5.1685924436651281E-8</v>
      </c>
      <c r="AC14" s="119" t="s">
        <v>66</v>
      </c>
      <c r="AE14" s="130"/>
      <c r="AW14" s="119">
        <v>1500</v>
      </c>
      <c r="AX14" s="119">
        <f t="shared" si="0"/>
        <v>-7.6725565978468641E-4</v>
      </c>
      <c r="AY14" s="119">
        <f t="shared" si="1"/>
        <v>-1.5959639089987083E-3</v>
      </c>
      <c r="AZ14" s="119">
        <f t="shared" si="2"/>
        <v>8.2870824921402186E-4</v>
      </c>
      <c r="BA14" s="119">
        <f t="shared" si="3"/>
        <v>0.55930966159023421</v>
      </c>
      <c r="BB14" s="119">
        <f t="shared" si="4"/>
        <v>0.14831657110469992</v>
      </c>
      <c r="BC14" s="119">
        <f t="shared" si="5"/>
        <v>3.0516693798582395</v>
      </c>
      <c r="BD14" s="119">
        <f t="shared" si="6"/>
        <v>22.226193911813695</v>
      </c>
      <c r="BE14" s="119">
        <f t="shared" si="7"/>
        <v>9.2802898625261143</v>
      </c>
      <c r="BF14" s="119">
        <f t="shared" si="7"/>
        <v>9.2796461080786248</v>
      </c>
      <c r="BG14" s="119">
        <f t="shared" si="7"/>
        <v>9.2811162928495996</v>
      </c>
      <c r="BH14" s="119">
        <f t="shared" si="7"/>
        <v>9.2777582706083965</v>
      </c>
      <c r="BI14" s="119">
        <f t="shared" si="7"/>
        <v>9.285425882607127</v>
      </c>
      <c r="BJ14" s="119">
        <f t="shared" si="7"/>
        <v>9.2679050381579859</v>
      </c>
      <c r="BK14" s="119">
        <f t="shared" si="7"/>
        <v>9.3078786864154122</v>
      </c>
      <c r="BL14" s="119">
        <f t="shared" si="8"/>
        <v>9.2162973954058298</v>
      </c>
    </row>
    <row r="15" spans="1:64" ht="12.95" customHeight="1" x14ac:dyDescent="0.2">
      <c r="A15" s="139" t="s">
        <v>67</v>
      </c>
      <c r="C15" s="157">
        <f ca="1">(C7+C11)+(C8+C12)*INT(MAX(F21:F3507))</f>
        <v>59892.041748733907</v>
      </c>
      <c r="E15" s="141" t="s">
        <v>68</v>
      </c>
      <c r="F15" s="138">
        <v>1</v>
      </c>
      <c r="AA15" s="151" t="s">
        <v>69</v>
      </c>
      <c r="AB15" s="144">
        <f>(AB10-AB2)/AD2</f>
        <v>-6054.8328396649822</v>
      </c>
      <c r="AC15" s="119" t="s">
        <v>70</v>
      </c>
      <c r="AE15" s="130"/>
      <c r="AW15" s="119">
        <v>2000</v>
      </c>
      <c r="AX15" s="119">
        <f t="shared" si="0"/>
        <v>-1.039290613903553E-3</v>
      </c>
      <c r="AY15" s="119">
        <f t="shared" si="1"/>
        <v>-1.328762152953101E-3</v>
      </c>
      <c r="AZ15" s="119">
        <f t="shared" si="2"/>
        <v>2.8947153904954797E-4</v>
      </c>
      <c r="BA15" s="119">
        <f t="shared" si="3"/>
        <v>0.55752636604877037</v>
      </c>
      <c r="BB15" s="119">
        <f t="shared" si="4"/>
        <v>6.3400672499124275E-2</v>
      </c>
      <c r="BC15" s="119">
        <f t="shared" si="5"/>
        <v>3.1370919542942279</v>
      </c>
      <c r="BD15" s="119">
        <f t="shared" si="6"/>
        <v>444.3746388301268</v>
      </c>
      <c r="BE15" s="119">
        <f t="shared" si="7"/>
        <v>9.4175385621515311</v>
      </c>
      <c r="BF15" s="119">
        <f t="shared" si="7"/>
        <v>9.4175038395245956</v>
      </c>
      <c r="BG15" s="119">
        <f t="shared" si="7"/>
        <v>9.4175823146728721</v>
      </c>
      <c r="BH15" s="119">
        <f t="shared" si="7"/>
        <v>9.4174049562280384</v>
      </c>
      <c r="BI15" s="119">
        <f t="shared" si="7"/>
        <v>9.417805796410013</v>
      </c>
      <c r="BJ15" s="119">
        <f t="shared" si="7"/>
        <v>9.4168998730849474</v>
      </c>
      <c r="BK15" s="119">
        <f t="shared" si="7"/>
        <v>9.4189473071463361</v>
      </c>
      <c r="BL15" s="119">
        <f t="shared" si="8"/>
        <v>9.4143199510762354</v>
      </c>
    </row>
    <row r="16" spans="1:64" ht="12.95" customHeight="1" x14ac:dyDescent="0.2">
      <c r="A16" s="139" t="s">
        <v>71</v>
      </c>
      <c r="C16" s="157">
        <f ca="1">+C8+C12</f>
        <v>0.26635037184924598</v>
      </c>
      <c r="E16" s="141" t="s">
        <v>72</v>
      </c>
      <c r="F16" s="196">
        <f ca="1">NOW()+15018.5+$C$5/24</f>
        <v>60312.778054282404</v>
      </c>
      <c r="AA16" s="149" t="s">
        <v>73</v>
      </c>
      <c r="AB16" s="119">
        <f>AB8/365.24</f>
        <v>11.569349110039559</v>
      </c>
      <c r="AC16" s="119" t="s">
        <v>48</v>
      </c>
      <c r="AD16" s="144"/>
      <c r="AE16" s="130"/>
      <c r="AW16" s="119">
        <v>2500</v>
      </c>
      <c r="AX16" s="119">
        <f t="shared" si="0"/>
        <v>-1.3071629793567731E-3</v>
      </c>
      <c r="AY16" s="119">
        <f t="shared" si="1"/>
        <v>-1.0521374658899901E-3</v>
      </c>
      <c r="AZ16" s="119">
        <f t="shared" si="2"/>
        <v>-2.5502551346678301E-4</v>
      </c>
      <c r="BA16" s="119">
        <f t="shared" si="3"/>
        <v>0.55896787957938021</v>
      </c>
      <c r="BB16" s="119">
        <f t="shared" si="4"/>
        <v>-2.1922626790702004E-2</v>
      </c>
      <c r="BC16" s="119">
        <f t="shared" si="5"/>
        <v>-3.0607257454909806</v>
      </c>
      <c r="BD16" s="119">
        <f t="shared" si="6"/>
        <v>-24.718516123774975</v>
      </c>
      <c r="BE16" s="119">
        <f t="shared" si="7"/>
        <v>9.5547408539953018</v>
      </c>
      <c r="BF16" s="119">
        <f t="shared" si="7"/>
        <v>9.5553281451199155</v>
      </c>
      <c r="BG16" s="119">
        <f t="shared" si="7"/>
        <v>9.5539895936127586</v>
      </c>
      <c r="BH16" s="119">
        <f t="shared" si="7"/>
        <v>9.5570407580222998</v>
      </c>
      <c r="BI16" s="119">
        <f t="shared" si="7"/>
        <v>9.550087533269485</v>
      </c>
      <c r="BJ16" s="119">
        <f t="shared" si="7"/>
        <v>9.5659424988117134</v>
      </c>
      <c r="BK16" s="119">
        <f t="shared" si="7"/>
        <v>9.529835067840704</v>
      </c>
      <c r="BL16" s="119">
        <f t="shared" si="8"/>
        <v>9.612342506746641</v>
      </c>
    </row>
    <row r="17" spans="1:64" ht="12.95" customHeight="1" x14ac:dyDescent="0.2">
      <c r="A17" s="141" t="s">
        <v>74</v>
      </c>
      <c r="C17" s="119">
        <f>COUNT(C21:C2165)</f>
        <v>108</v>
      </c>
      <c r="E17" s="141" t="s">
        <v>75</v>
      </c>
      <c r="F17" s="144">
        <f ca="1">ROUND(2*(F16-$C$7)/$C$8,0)/2+F15</f>
        <v>23452.5</v>
      </c>
      <c r="AA17" s="149" t="s">
        <v>167</v>
      </c>
      <c r="AB17" s="144">
        <f>2*AB5*365.24/AD2</f>
        <v>5.1685924436651281E-8</v>
      </c>
      <c r="AE17" s="130"/>
      <c r="AW17" s="119">
        <v>3000</v>
      </c>
      <c r="AX17" s="119">
        <f t="shared" si="0"/>
        <v>-1.5640483087116315E-3</v>
      </c>
      <c r="AY17" s="119">
        <f t="shared" si="1"/>
        <v>-7.6608984780937529E-4</v>
      </c>
      <c r="AZ17" s="119">
        <f t="shared" si="2"/>
        <v>-7.9795846090225623E-4</v>
      </c>
      <c r="BA17" s="119">
        <f t="shared" si="3"/>
        <v>0.56369421048637336</v>
      </c>
      <c r="BB17" s="119">
        <f t="shared" si="4"/>
        <v>-0.10807040730513967</v>
      </c>
      <c r="BC17" s="119">
        <f t="shared" si="5"/>
        <v>-2.9743682451409872</v>
      </c>
      <c r="BD17" s="119">
        <f t="shared" si="6"/>
        <v>-11.932092795242832</v>
      </c>
      <c r="BE17" s="119">
        <f t="shared" si="7"/>
        <v>9.6927730176229154</v>
      </c>
      <c r="BF17" s="119">
        <f t="shared" si="7"/>
        <v>9.6937679455136845</v>
      </c>
      <c r="BG17" s="119">
        <f t="shared" si="7"/>
        <v>9.6914362830447747</v>
      </c>
      <c r="BH17" s="119">
        <f t="shared" si="7"/>
        <v>9.6969030126123616</v>
      </c>
      <c r="BI17" s="119">
        <f t="shared" si="7"/>
        <v>9.6840987331411039</v>
      </c>
      <c r="BJ17" s="119">
        <f t="shared" si="7"/>
        <v>9.7141618117320618</v>
      </c>
      <c r="BK17" s="119">
        <f t="shared" si="7"/>
        <v>9.6439476286565</v>
      </c>
      <c r="BL17" s="119">
        <f t="shared" si="8"/>
        <v>9.8103650624170484</v>
      </c>
    </row>
    <row r="18" spans="1:64" ht="12.95" customHeight="1" x14ac:dyDescent="0.2">
      <c r="A18" s="139" t="s">
        <v>77</v>
      </c>
      <c r="C18" s="160">
        <f ca="1">+C15</f>
        <v>59892.041748733907</v>
      </c>
      <c r="D18" s="161">
        <f ca="1">+C16</f>
        <v>0.26635037184924598</v>
      </c>
      <c r="E18" s="141" t="s">
        <v>78</v>
      </c>
      <c r="F18" s="144">
        <f ca="1">ROUND(2*(F16-$C$15)/$C$16,0)/2+F15</f>
        <v>1580.5</v>
      </c>
      <c r="AA18" s="162" t="s">
        <v>79</v>
      </c>
      <c r="AB18" s="197">
        <f>2*PI()/AB8*AD2</f>
        <v>3.9604511134081269E-4</v>
      </c>
      <c r="AC18" s="164" t="s">
        <v>80</v>
      </c>
      <c r="AD18" s="164"/>
      <c r="AE18" s="165"/>
      <c r="AW18" s="119">
        <v>3500</v>
      </c>
      <c r="AX18" s="119">
        <f t="shared" si="0"/>
        <v>-1.8026795416687994E-3</v>
      </c>
      <c r="AY18" s="119">
        <f t="shared" si="1"/>
        <v>-4.7061929871125682E-4</v>
      </c>
      <c r="AZ18" s="119">
        <f t="shared" si="2"/>
        <v>-1.3320602429575427E-3</v>
      </c>
      <c r="BA18" s="119">
        <f t="shared" si="3"/>
        <v>0.57190261669034081</v>
      </c>
      <c r="BB18" s="119">
        <f t="shared" si="4"/>
        <v>-0.19543969371369929</v>
      </c>
      <c r="BC18" s="119">
        <f t="shared" si="5"/>
        <v>-2.8859443588981275</v>
      </c>
      <c r="BD18" s="119">
        <f t="shared" si="6"/>
        <v>-7.780593427279177</v>
      </c>
      <c r="BE18" s="119">
        <f t="shared" si="7"/>
        <v>9.8325012633231825</v>
      </c>
      <c r="BF18" s="119">
        <f t="shared" si="7"/>
        <v>9.833571912935243</v>
      </c>
      <c r="BG18" s="119">
        <f t="shared" si="7"/>
        <v>9.8309364652413009</v>
      </c>
      <c r="BH18" s="119">
        <f t="shared" si="7"/>
        <v>9.8374291537246794</v>
      </c>
      <c r="BI18" s="119">
        <f t="shared" si="7"/>
        <v>9.8214662453094537</v>
      </c>
      <c r="BJ18" s="119">
        <f t="shared" si="7"/>
        <v>9.8609158809080455</v>
      </c>
      <c r="BK18" s="119">
        <f t="shared" si="7"/>
        <v>9.7645646085612317</v>
      </c>
      <c r="BL18" s="119">
        <f t="shared" si="8"/>
        <v>10.008387618087454</v>
      </c>
    </row>
    <row r="19" spans="1:64" ht="12.95" customHeight="1" x14ac:dyDescent="0.2">
      <c r="E19" s="141" t="s">
        <v>81</v>
      </c>
      <c r="F19" s="166">
        <f ca="1">+$C$15+$C$16*F18-15018.5-$C$5/24</f>
        <v>45294.904344774979</v>
      </c>
      <c r="AA19" s="167"/>
      <c r="AC19" s="167"/>
      <c r="AW19" s="119">
        <v>4000</v>
      </c>
      <c r="AX19" s="119">
        <f t="shared" si="0"/>
        <v>-2.0149658322180142E-3</v>
      </c>
      <c r="AY19" s="119">
        <f t="shared" si="1"/>
        <v>-1.6572581859563483E-4</v>
      </c>
      <c r="AZ19" s="119">
        <f t="shared" si="2"/>
        <v>-1.8492400136223793E-3</v>
      </c>
      <c r="BA19" s="119">
        <f t="shared" si="3"/>
        <v>0.58394021510903382</v>
      </c>
      <c r="BB19" s="119">
        <f t="shared" si="4"/>
        <v>-0.28437932734727928</v>
      </c>
      <c r="BC19" s="119">
        <f t="shared" si="5"/>
        <v>-2.794291165433624</v>
      </c>
      <c r="BD19" s="119">
        <f t="shared" si="6"/>
        <v>-5.7006850931588824</v>
      </c>
      <c r="BE19" s="119">
        <f t="shared" si="7"/>
        <v>9.9748004457322477</v>
      </c>
      <c r="BF19" s="119">
        <f t="shared" si="7"/>
        <v>9.9756584938277175</v>
      </c>
      <c r="BG19" s="119">
        <f t="shared" si="7"/>
        <v>9.973384209584589</v>
      </c>
      <c r="BH19" s="119">
        <f t="shared" si="7"/>
        <v>9.979419245675718</v>
      </c>
      <c r="BI19" s="119">
        <f t="shared" si="7"/>
        <v>9.9634531277499345</v>
      </c>
      <c r="BJ19" s="119">
        <f t="shared" si="7"/>
        <v>10.00604416172067</v>
      </c>
      <c r="BK19" s="119">
        <f t="shared" si="7"/>
        <v>9.8947114015489266</v>
      </c>
      <c r="BL19" s="119">
        <f t="shared" si="8"/>
        <v>10.20641017375786</v>
      </c>
    </row>
    <row r="20" spans="1:64" ht="12.95" customHeight="1" x14ac:dyDescent="0.2">
      <c r="A20" s="145" t="s">
        <v>82</v>
      </c>
      <c r="B20" s="145" t="s">
        <v>83</v>
      </c>
      <c r="C20" s="145" t="s">
        <v>84</v>
      </c>
      <c r="D20" s="145" t="s">
        <v>85</v>
      </c>
      <c r="E20" s="145" t="s">
        <v>86</v>
      </c>
      <c r="F20" s="145" t="s">
        <v>8</v>
      </c>
      <c r="G20" s="145" t="s">
        <v>87</v>
      </c>
      <c r="H20" s="168" t="s">
        <v>88</v>
      </c>
      <c r="I20" s="168" t="s">
        <v>89</v>
      </c>
      <c r="J20" s="168" t="s">
        <v>90</v>
      </c>
      <c r="K20" s="168" t="s">
        <v>91</v>
      </c>
      <c r="L20" s="168" t="s">
        <v>168</v>
      </c>
      <c r="M20" s="168" t="s">
        <v>93</v>
      </c>
      <c r="N20" s="168" t="s">
        <v>94</v>
      </c>
      <c r="O20" s="168" t="s">
        <v>95</v>
      </c>
      <c r="P20" s="168" t="s">
        <v>96</v>
      </c>
      <c r="Q20" s="145" t="s">
        <v>97</v>
      </c>
      <c r="S20" s="125" t="s">
        <v>98</v>
      </c>
      <c r="U20" s="169" t="s">
        <v>99</v>
      </c>
      <c r="Z20" s="145" t="s">
        <v>8</v>
      </c>
      <c r="AA20" s="168" t="s">
        <v>169</v>
      </c>
      <c r="AB20" s="168" t="s">
        <v>106</v>
      </c>
      <c r="AC20" s="168" t="s">
        <v>170</v>
      </c>
      <c r="AD20" s="168" t="s">
        <v>171</v>
      </c>
      <c r="AE20" s="168" t="s">
        <v>101</v>
      </c>
      <c r="AF20" s="145" t="s">
        <v>97</v>
      </c>
      <c r="AG20" s="170" t="s">
        <v>159</v>
      </c>
      <c r="AH20" s="168" t="s">
        <v>107</v>
      </c>
      <c r="AI20" s="168" t="s">
        <v>12</v>
      </c>
      <c r="AJ20" s="168" t="s">
        <v>13</v>
      </c>
      <c r="AK20" s="168" t="s">
        <v>108</v>
      </c>
      <c r="AL20" s="168" t="s">
        <v>14</v>
      </c>
      <c r="AM20" s="168" t="s">
        <v>15</v>
      </c>
      <c r="AN20" s="145" t="s">
        <v>16</v>
      </c>
      <c r="AO20" s="145" t="s">
        <v>17</v>
      </c>
      <c r="AP20" s="145" t="s">
        <v>18</v>
      </c>
      <c r="AQ20" s="145" t="s">
        <v>19</v>
      </c>
      <c r="AR20" s="145" t="s">
        <v>20</v>
      </c>
      <c r="AS20" s="145" t="s">
        <v>21</v>
      </c>
      <c r="AT20" s="145" t="s">
        <v>22</v>
      </c>
      <c r="AU20" s="145" t="s">
        <v>23</v>
      </c>
      <c r="AW20" s="119">
        <v>4500</v>
      </c>
      <c r="AX20" s="119">
        <f t="shared" si="0"/>
        <v>-2.1917439528634612E-3</v>
      </c>
      <c r="AY20" s="119">
        <f t="shared" si="1"/>
        <v>1.4859059253749139E-4</v>
      </c>
      <c r="AZ20" s="119">
        <f t="shared" si="2"/>
        <v>-2.3403345454009526E-3</v>
      </c>
      <c r="BA20" s="119">
        <f t="shared" si="3"/>
        <v>0.60033399504189777</v>
      </c>
      <c r="BB20" s="119">
        <f t="shared" si="4"/>
        <v>-0.37517198272757524</v>
      </c>
      <c r="BC20" s="119">
        <f t="shared" si="5"/>
        <v>-2.698067826041016</v>
      </c>
      <c r="BD20" s="119">
        <f t="shared" si="6"/>
        <v>-4.4351661270765614</v>
      </c>
      <c r="BE20" s="119">
        <f t="shared" si="7"/>
        <v>10.12061557894806</v>
      </c>
      <c r="BF20" s="119">
        <f t="shared" si="7"/>
        <v>10.121134067494935</v>
      </c>
      <c r="BG20" s="119">
        <f t="shared" si="7"/>
        <v>10.119607659438612</v>
      </c>
      <c r="BH20" s="119">
        <f t="shared" si="7"/>
        <v>10.124106930554596</v>
      </c>
      <c r="BI20" s="119">
        <f t="shared" si="7"/>
        <v>10.110892789516452</v>
      </c>
      <c r="BJ20" s="119">
        <f t="shared" si="7"/>
        <v>10.150131339984227</v>
      </c>
      <c r="BK20" s="119">
        <f t="shared" si="7"/>
        <v>10.037040929230578</v>
      </c>
      <c r="BL20" s="119">
        <f t="shared" si="8"/>
        <v>10.404432729428267</v>
      </c>
    </row>
    <row r="21" spans="1:64" ht="12.95" customHeight="1" x14ac:dyDescent="0.2">
      <c r="A21" s="67" t="s">
        <v>32</v>
      </c>
      <c r="B21" s="120" t="s">
        <v>109</v>
      </c>
      <c r="C21" s="171">
        <v>54066.429499999998</v>
      </c>
      <c r="D21" s="171">
        <v>2.9999999999999997E-4</v>
      </c>
      <c r="E21" s="119">
        <f t="shared" ref="E21:E52" si="10">+(C21-C$7)/C$8</f>
        <v>-2.6281248559952234E-3</v>
      </c>
      <c r="F21" s="119">
        <f t="shared" ref="F21:F52" si="11">ROUND(2*E21,0)/2</f>
        <v>0</v>
      </c>
      <c r="G21" s="119">
        <f t="shared" ref="G21:G52" si="12">+C21-(C$7+F21*C$8)</f>
        <v>-7.0000000414438546E-4</v>
      </c>
      <c r="K21" s="119">
        <f>+G21</f>
        <v>-7.0000000414438546E-4</v>
      </c>
      <c r="Q21" s="172">
        <f t="shared" ref="Q21:Q52" si="13">+C21-15018.5</f>
        <v>39047.929499999998</v>
      </c>
      <c r="S21" s="120">
        <v>1</v>
      </c>
      <c r="Z21" s="119">
        <f t="shared" ref="Z21:Z52" si="14">F21</f>
        <v>0</v>
      </c>
      <c r="AA21" s="119">
        <f t="shared" ref="AA21:AA52" si="15">AB$3+AB$4*Z21+AB$5*Z21^2+AH21</f>
        <v>1.9323299221486907E-6</v>
      </c>
      <c r="AB21" s="119">
        <f t="shared" ref="AB21:AB52" si="16">+G21-AA21</f>
        <v>-7.0193233406653415E-4</v>
      </c>
      <c r="AC21" s="119">
        <f t="shared" ref="AC21:AC52" si="17">+G21-P21</f>
        <v>-7.0000000414438546E-4</v>
      </c>
      <c r="AE21" s="119">
        <f t="shared" ref="AE21:AE52" si="18">+(G21-AA21)^2*S21</f>
        <v>4.9270900160809247E-7</v>
      </c>
      <c r="AF21" s="198">
        <f t="shared" ref="AF21:AF52" si="19">+C21-15018.5</f>
        <v>39047.929499999998</v>
      </c>
      <c r="AG21" s="120"/>
      <c r="AH21" s="199">
        <f t="shared" ref="AH21:AH52" si="20">$AB$6*($AB$11/AI21*AJ21+$AB$12)</f>
        <v>2.3429639209526557E-3</v>
      </c>
      <c r="AI21" s="119">
        <f t="shared" ref="AI21:AI52" si="21">1+$AB$7*COS(AL21)</f>
        <v>0.58545495136702663</v>
      </c>
      <c r="AJ21" s="119">
        <f t="shared" ref="AJ21:AJ52" si="22">SIN(AL21+$AB$9)</f>
        <v>0.40425670775898542</v>
      </c>
      <c r="AK21" s="119">
        <f t="shared" ref="AK21:AK52" si="23">$AB$7*SIN(AL21)</f>
        <v>0.15472325386249922</v>
      </c>
      <c r="AL21" s="119">
        <f t="shared" ref="AL21:AL52" si="24">2*ATAN(AM21)</f>
        <v>2.7843691500124588</v>
      </c>
      <c r="AM21" s="119">
        <f t="shared" ref="AM21:AM52" si="25">SQRT((1+$AB$7)/(1-$AB$7))*TAN(AN21/2)</f>
        <v>5.5390714883859351</v>
      </c>
      <c r="AN21" s="119">
        <f t="shared" ref="AN21:AT30" si="26">$AU21+$AB$7*SIN(AO21)</f>
        <v>8.8595374979155395</v>
      </c>
      <c r="AO21" s="119">
        <f t="shared" si="26"/>
        <v>8.8587126408905998</v>
      </c>
      <c r="AP21" s="119">
        <f t="shared" si="26"/>
        <v>8.8609197877087524</v>
      </c>
      <c r="AQ21" s="119">
        <f t="shared" si="26"/>
        <v>8.8550069571790964</v>
      </c>
      <c r="AR21" s="119">
        <f t="shared" si="26"/>
        <v>8.870797814106135</v>
      </c>
      <c r="AS21" s="119">
        <f t="shared" si="26"/>
        <v>8.8282619766962274</v>
      </c>
      <c r="AT21" s="119">
        <f t="shared" si="26"/>
        <v>8.940428630807066</v>
      </c>
      <c r="AU21" s="119">
        <f t="shared" ref="AU21:AU52" si="27">$AB$9+$AB$18*(F21-AB$15)</f>
        <v>8.6222297283946112</v>
      </c>
      <c r="AW21" s="119">
        <v>5000</v>
      </c>
      <c r="AX21" s="119">
        <f t="shared" si="0"/>
        <v>-2.322504167484668E-3</v>
      </c>
      <c r="AY21" s="119">
        <f t="shared" si="1"/>
        <v>4.7232993468812097E-4</v>
      </c>
      <c r="AZ21" s="119">
        <f t="shared" si="2"/>
        <v>-2.7948341021727888E-3</v>
      </c>
      <c r="BA21" s="119">
        <f t="shared" si="3"/>
        <v>0.62184763480607574</v>
      </c>
      <c r="BB21" s="119">
        <f t="shared" si="4"/>
        <v>-0.46800129454939488</v>
      </c>
      <c r="BC21" s="119">
        <f t="shared" si="5"/>
        <v>-2.5956223841323713</v>
      </c>
      <c r="BD21" s="119">
        <f t="shared" si="6"/>
        <v>-3.5717527838876917</v>
      </c>
      <c r="BE21" s="119">
        <f t="shared" si="7"/>
        <v>10.271054232070737</v>
      </c>
      <c r="BF21" s="119">
        <f t="shared" si="7"/>
        <v>10.271278123000075</v>
      </c>
      <c r="BG21" s="119">
        <f t="shared" si="7"/>
        <v>10.270514813868507</v>
      </c>
      <c r="BH21" s="119">
        <f t="shared" si="7"/>
        <v>10.273119867407557</v>
      </c>
      <c r="BI21" s="119">
        <f t="shared" si="7"/>
        <v>10.264260510411424</v>
      </c>
      <c r="BJ21" s="119">
        <f t="shared" si="7"/>
        <v>10.294763756097993</v>
      </c>
      <c r="BK21" s="119">
        <f t="shared" si="7"/>
        <v>10.193729951493564</v>
      </c>
      <c r="BL21" s="119">
        <f t="shared" si="8"/>
        <v>10.602455285098674</v>
      </c>
    </row>
    <row r="22" spans="1:64" ht="12.95" customHeight="1" x14ac:dyDescent="0.2">
      <c r="A22" s="67" t="s">
        <v>32</v>
      </c>
      <c r="B22" s="120" t="s">
        <v>110</v>
      </c>
      <c r="C22" s="171">
        <v>54066.565499999997</v>
      </c>
      <c r="D22" s="171">
        <v>8.0000000000000004E-4</v>
      </c>
      <c r="E22" s="119">
        <f t="shared" si="10"/>
        <v>0.50797898699475663</v>
      </c>
      <c r="F22" s="119">
        <f t="shared" si="11"/>
        <v>0.5</v>
      </c>
      <c r="G22" s="119">
        <f t="shared" si="12"/>
        <v>2.1251999933156185E-3</v>
      </c>
      <c r="K22" s="119">
        <f>+G22</f>
        <v>2.1251999933156185E-3</v>
      </c>
      <c r="Q22" s="172">
        <f t="shared" si="13"/>
        <v>39048.065499999997</v>
      </c>
      <c r="S22" s="120">
        <v>1</v>
      </c>
      <c r="Z22" s="119">
        <f t="shared" si="14"/>
        <v>0.5</v>
      </c>
      <c r="AA22" s="119">
        <f t="shared" si="15"/>
        <v>1.7038738475542471E-6</v>
      </c>
      <c r="AB22" s="119">
        <f t="shared" si="16"/>
        <v>2.1234961194680642E-3</v>
      </c>
      <c r="AC22" s="119">
        <f t="shared" si="17"/>
        <v>2.1251999933156185E-3</v>
      </c>
      <c r="AE22" s="119">
        <f t="shared" si="18"/>
        <v>4.5092357693959273E-6</v>
      </c>
      <c r="AF22" s="198">
        <f t="shared" si="19"/>
        <v>39048.065499999997</v>
      </c>
      <c r="AG22" s="120"/>
      <c r="AH22" s="199">
        <f t="shared" si="20"/>
        <v>2.3425012386691113E-3</v>
      </c>
      <c r="AI22" s="119">
        <f t="shared" si="21"/>
        <v>0.5854403813879705</v>
      </c>
      <c r="AJ22" s="119">
        <f t="shared" si="22"/>
        <v>0.40417056475604524</v>
      </c>
      <c r="AK22" s="119">
        <f t="shared" si="23"/>
        <v>0.15468421137324384</v>
      </c>
      <c r="AL22" s="119">
        <f t="shared" si="24"/>
        <v>2.7844633298929224</v>
      </c>
      <c r="AM22" s="119">
        <f t="shared" si="25"/>
        <v>5.5405637487535371</v>
      </c>
      <c r="AN22" s="119">
        <f t="shared" si="26"/>
        <v>8.8596817611390684</v>
      </c>
      <c r="AO22" s="119">
        <f t="shared" si="26"/>
        <v>8.8588565839199873</v>
      </c>
      <c r="AP22" s="119">
        <f t="shared" si="26"/>
        <v>8.8610643856298292</v>
      </c>
      <c r="AQ22" s="119">
        <f t="shared" si="26"/>
        <v>8.8551503426271001</v>
      </c>
      <c r="AR22" s="119">
        <f t="shared" si="26"/>
        <v>8.8709430032190681</v>
      </c>
      <c r="AS22" s="119">
        <f t="shared" si="26"/>
        <v>8.8284062991666818</v>
      </c>
      <c r="AT22" s="119">
        <f t="shared" si="26"/>
        <v>8.9405657615992595</v>
      </c>
      <c r="AU22" s="119">
        <f t="shared" si="27"/>
        <v>8.6224277509502798</v>
      </c>
      <c r="AW22" s="119">
        <v>5500</v>
      </c>
      <c r="AX22" s="119">
        <f t="shared" si="0"/>
        <v>-2.3948604103859444E-3</v>
      </c>
      <c r="AY22" s="119">
        <f t="shared" si="1"/>
        <v>8.0549220785625423E-4</v>
      </c>
      <c r="AZ22" s="119">
        <f t="shared" si="2"/>
        <v>-3.2003526182421988E-3</v>
      </c>
      <c r="BA22" s="119">
        <f t="shared" si="3"/>
        <v>0.64957362261856688</v>
      </c>
      <c r="BB22" s="119">
        <f t="shared" si="4"/>
        <v>-0.56285524147487931</v>
      </c>
      <c r="BC22" s="119">
        <f t="shared" si="5"/>
        <v>-2.484813989493293</v>
      </c>
      <c r="BD22" s="119">
        <f t="shared" si="6"/>
        <v>-2.9349076677632895</v>
      </c>
      <c r="BE22" s="119">
        <f t="shared" si="7"/>
        <v>10.427485205268406</v>
      </c>
      <c r="BF22" s="119">
        <f t="shared" si="7"/>
        <v>10.427545187904231</v>
      </c>
      <c r="BG22" s="119">
        <f t="shared" si="7"/>
        <v>10.427293252842558</v>
      </c>
      <c r="BH22" s="119">
        <f t="shared" si="7"/>
        <v>10.428352082976655</v>
      </c>
      <c r="BI22" s="119">
        <f t="shared" si="7"/>
        <v>10.423913790990783</v>
      </c>
      <c r="BJ22" s="119">
        <f t="shared" si="7"/>
        <v>10.442729789325371</v>
      </c>
      <c r="BK22" s="119">
        <f t="shared" si="7"/>
        <v>10.366393987923985</v>
      </c>
      <c r="BL22" s="119">
        <f t="shared" si="8"/>
        <v>10.80047784076908</v>
      </c>
    </row>
    <row r="23" spans="1:64" ht="12.95" customHeight="1" x14ac:dyDescent="0.2">
      <c r="A23" s="67" t="s">
        <v>32</v>
      </c>
      <c r="B23" s="120" t="s">
        <v>110</v>
      </c>
      <c r="C23" s="171">
        <v>54083.347699999998</v>
      </c>
      <c r="D23" s="171">
        <v>1.4E-3</v>
      </c>
      <c r="E23" s="119">
        <f t="shared" si="10"/>
        <v>63.516145697218711</v>
      </c>
      <c r="F23" s="119">
        <f t="shared" si="11"/>
        <v>63.5</v>
      </c>
      <c r="G23" s="119">
        <f t="shared" si="12"/>
        <v>4.3003999962820671E-3</v>
      </c>
      <c r="K23" s="119">
        <f>+G23</f>
        <v>4.3003999962820671E-3</v>
      </c>
      <c r="Q23" s="172">
        <f t="shared" si="13"/>
        <v>39064.847699999998</v>
      </c>
      <c r="S23" s="120">
        <v>1</v>
      </c>
      <c r="Z23" s="119">
        <f t="shared" si="14"/>
        <v>63.5</v>
      </c>
      <c r="AA23" s="119">
        <f t="shared" si="15"/>
        <v>-2.7300334458047696E-5</v>
      </c>
      <c r="AB23" s="119">
        <f t="shared" si="16"/>
        <v>4.3277003307401144E-3</v>
      </c>
      <c r="AC23" s="119">
        <f t="shared" si="17"/>
        <v>4.3003999962820671E-3</v>
      </c>
      <c r="AE23" s="119">
        <f t="shared" si="18"/>
        <v>1.8728990152688096E-5</v>
      </c>
      <c r="AF23" s="198">
        <f t="shared" si="19"/>
        <v>39064.847699999998</v>
      </c>
      <c r="AG23" s="120"/>
      <c r="AH23" s="199">
        <f t="shared" si="20"/>
        <v>2.2839091351647572E-3</v>
      </c>
      <c r="AI23" s="119">
        <f t="shared" si="21"/>
        <v>0.58363958360962065</v>
      </c>
      <c r="AJ23" s="119">
        <f t="shared" si="22"/>
        <v>0.39332223063909166</v>
      </c>
      <c r="AK23" s="119">
        <f t="shared" si="23"/>
        <v>0.14976944379660234</v>
      </c>
      <c r="AL23" s="119">
        <f t="shared" si="24"/>
        <v>2.7962928924397112</v>
      </c>
      <c r="AM23" s="119">
        <f t="shared" si="25"/>
        <v>5.7344042285677386</v>
      </c>
      <c r="AN23" s="119">
        <f t="shared" si="26"/>
        <v>8.8778303967965275</v>
      </c>
      <c r="AO23" s="119">
        <f t="shared" si="26"/>
        <v>8.876965797541013</v>
      </c>
      <c r="AP23" s="119">
        <f t="shared" si="26"/>
        <v>8.879253146955012</v>
      </c>
      <c r="AQ23" s="119">
        <f t="shared" si="26"/>
        <v>8.8731948565097323</v>
      </c>
      <c r="AR23" s="119">
        <f t="shared" si="26"/>
        <v>8.8891926464839095</v>
      </c>
      <c r="AS23" s="119">
        <f t="shared" si="26"/>
        <v>8.8465993967819614</v>
      </c>
      <c r="AT23" s="119">
        <f t="shared" si="26"/>
        <v>8.9577452291542503</v>
      </c>
      <c r="AU23" s="119">
        <f t="shared" si="27"/>
        <v>8.6473785929647526</v>
      </c>
      <c r="AW23" s="119">
        <v>6000</v>
      </c>
      <c r="AX23" s="119">
        <f t="shared" si="0"/>
        <v>-2.3936135730953548E-3</v>
      </c>
      <c r="AY23" s="119">
        <f t="shared" si="1"/>
        <v>1.1480774120418919E-3</v>
      </c>
      <c r="AZ23" s="119">
        <f t="shared" si="2"/>
        <v>-3.5416909851372466E-3</v>
      </c>
      <c r="BA23" s="119">
        <f t="shared" si="3"/>
        <v>0.68506969102805826</v>
      </c>
      <c r="BB23" s="119">
        <f t="shared" si="4"/>
        <v>-0.65929340762381394</v>
      </c>
      <c r="BC23" s="119">
        <f t="shared" si="5"/>
        <v>-2.3627715157333808</v>
      </c>
      <c r="BD23" s="119">
        <f t="shared" si="6"/>
        <v>-2.4368487181680707</v>
      </c>
      <c r="BE23" s="119">
        <f t="shared" si="7"/>
        <v>10.591632276029943</v>
      </c>
      <c r="BF23" s="119">
        <f t="shared" si="7"/>
        <v>10.591639157695852</v>
      </c>
      <c r="BG23" s="119">
        <f t="shared" si="7"/>
        <v>10.591599589600612</v>
      </c>
      <c r="BH23" s="119">
        <f t="shared" si="7"/>
        <v>10.591827147656337</v>
      </c>
      <c r="BI23" s="119">
        <f t="shared" si="7"/>
        <v>10.590520100638024</v>
      </c>
      <c r="BJ23" s="119">
        <f t="shared" si="7"/>
        <v>10.598082836244586</v>
      </c>
      <c r="BK23" s="119">
        <f t="shared" si="7"/>
        <v>10.556024175284884</v>
      </c>
      <c r="BL23" s="119">
        <f t="shared" si="8"/>
        <v>10.998500396439486</v>
      </c>
    </row>
    <row r="24" spans="1:64" ht="12.95" customHeight="1" x14ac:dyDescent="0.2">
      <c r="A24" s="67" t="s">
        <v>32</v>
      </c>
      <c r="B24" s="120" t="s">
        <v>109</v>
      </c>
      <c r="C24" s="171">
        <v>54083.471899999997</v>
      </c>
      <c r="D24" s="171">
        <v>1E-3</v>
      </c>
      <c r="E24" s="119">
        <f t="shared" si="10"/>
        <v>63.982450133187008</v>
      </c>
      <c r="F24" s="119">
        <f t="shared" si="11"/>
        <v>64</v>
      </c>
      <c r="G24" s="119">
        <f t="shared" si="12"/>
        <v>-4.674400006479118E-3</v>
      </c>
      <c r="J24" s="119">
        <f>+G24</f>
        <v>-4.674400006479118E-3</v>
      </c>
      <c r="Q24" s="172">
        <f t="shared" si="13"/>
        <v>39064.971899999997</v>
      </c>
      <c r="S24" s="120">
        <v>1</v>
      </c>
      <c r="Z24" s="119">
        <f t="shared" si="14"/>
        <v>64</v>
      </c>
      <c r="AA24" s="119">
        <f t="shared" si="15"/>
        <v>-2.7532235720170196E-5</v>
      </c>
      <c r="AB24" s="119">
        <f t="shared" si="16"/>
        <v>-4.6468677707589478E-3</v>
      </c>
      <c r="AC24" s="119">
        <f t="shared" si="17"/>
        <v>-4.674400006479118E-3</v>
      </c>
      <c r="AE24" s="119">
        <f t="shared" si="18"/>
        <v>2.1593380078918233E-5</v>
      </c>
      <c r="AF24" s="198">
        <f t="shared" si="19"/>
        <v>39064.971899999997</v>
      </c>
      <c r="AG24" s="120"/>
      <c r="AH24" s="199">
        <f t="shared" si="20"/>
        <v>2.2834418109814454E-3</v>
      </c>
      <c r="AI24" s="119">
        <f t="shared" si="21"/>
        <v>0.58362556777145702</v>
      </c>
      <c r="AJ24" s="119">
        <f t="shared" si="22"/>
        <v>0.39323617766594793</v>
      </c>
      <c r="AK24" s="119">
        <f t="shared" si="23"/>
        <v>0.14973047391320249</v>
      </c>
      <c r="AL24" s="119">
        <f t="shared" si="24"/>
        <v>2.7963864873779705</v>
      </c>
      <c r="AM24" s="119">
        <f t="shared" si="25"/>
        <v>5.7359903111874759</v>
      </c>
      <c r="AN24" s="119">
        <f t="shared" si="26"/>
        <v>8.8779742098854335</v>
      </c>
      <c r="AO24" s="119">
        <f t="shared" si="26"/>
        <v>8.8771093056120414</v>
      </c>
      <c r="AP24" s="119">
        <f t="shared" si="26"/>
        <v>8.8793972617656713</v>
      </c>
      <c r="AQ24" s="119">
        <f t="shared" si="26"/>
        <v>8.8733378959032727</v>
      </c>
      <c r="AR24" s="119">
        <f t="shared" si="26"/>
        <v>8.8893371358765734</v>
      </c>
      <c r="AS24" s="119">
        <f t="shared" si="26"/>
        <v>8.8467438565294625</v>
      </c>
      <c r="AT24" s="119">
        <f t="shared" si="26"/>
        <v>8.9578807948759938</v>
      </c>
      <c r="AU24" s="119">
        <f t="shared" si="27"/>
        <v>8.6475766155204212</v>
      </c>
      <c r="AW24" s="119">
        <v>6500</v>
      </c>
      <c r="AX24" s="119">
        <f t="shared" si="0"/>
        <v>-2.2993775340895486E-3</v>
      </c>
      <c r="AY24" s="119">
        <f t="shared" si="1"/>
        <v>1.5000855472450327E-3</v>
      </c>
      <c r="AZ24" s="119">
        <f t="shared" si="2"/>
        <v>-3.7994630813345813E-3</v>
      </c>
      <c r="BA24" s="119">
        <f t="shared" si="3"/>
        <v>0.73055353215113994</v>
      </c>
      <c r="BB24" s="119">
        <f t="shared" si="4"/>
        <v>-0.75595992886903562</v>
      </c>
      <c r="BC24" s="119">
        <f t="shared" si="5"/>
        <v>-2.2255308524402797</v>
      </c>
      <c r="BD24" s="119">
        <f t="shared" si="6"/>
        <v>-2.0284029024533119</v>
      </c>
      <c r="BE24" s="119">
        <f t="shared" si="7"/>
        <v>10.765685646719945</v>
      </c>
      <c r="BF24" s="119">
        <f t="shared" si="7"/>
        <v>10.765685678284296</v>
      </c>
      <c r="BG24" s="119">
        <f t="shared" si="7"/>
        <v>10.765685365230189</v>
      </c>
      <c r="BH24" s="119">
        <f t="shared" si="7"/>
        <v>10.765688470108183</v>
      </c>
      <c r="BI24" s="119">
        <f t="shared" si="7"/>
        <v>10.76565767767671</v>
      </c>
      <c r="BJ24" s="119">
        <f t="shared" si="7"/>
        <v>10.765963239044932</v>
      </c>
      <c r="BK24" s="119">
        <f t="shared" si="7"/>
        <v>10.76294852897345</v>
      </c>
      <c r="BL24" s="119">
        <f t="shared" si="8"/>
        <v>11.196522952109891</v>
      </c>
    </row>
    <row r="25" spans="1:64" ht="12.95" customHeight="1" x14ac:dyDescent="0.2">
      <c r="A25" s="67" t="s">
        <v>32</v>
      </c>
      <c r="B25" s="120" t="s">
        <v>110</v>
      </c>
      <c r="C25" s="171">
        <v>54083.612200000003</v>
      </c>
      <c r="D25" s="171">
        <v>1E-3</v>
      </c>
      <c r="E25" s="119">
        <f t="shared" si="10"/>
        <v>64.509201440515383</v>
      </c>
      <c r="F25" s="119">
        <f t="shared" si="11"/>
        <v>64.5</v>
      </c>
      <c r="G25" s="119">
        <f t="shared" si="12"/>
        <v>2.450799998769071E-3</v>
      </c>
      <c r="J25" s="119">
        <f>+G25</f>
        <v>2.450799998769071E-3</v>
      </c>
      <c r="Q25" s="172">
        <f t="shared" si="13"/>
        <v>39065.112200000003</v>
      </c>
      <c r="S25" s="120">
        <v>1</v>
      </c>
      <c r="Z25" s="119">
        <f t="shared" si="14"/>
        <v>64.5</v>
      </c>
      <c r="AA25" s="119">
        <f t="shared" si="15"/>
        <v>-2.7764163475630602E-5</v>
      </c>
      <c r="AB25" s="119">
        <f t="shared" si="16"/>
        <v>2.4785641622447016E-3</v>
      </c>
      <c r="AC25" s="119">
        <f t="shared" si="17"/>
        <v>2.450799998769071E-3</v>
      </c>
      <c r="AE25" s="119">
        <f t="shared" si="18"/>
        <v>6.1432803063637791E-6</v>
      </c>
      <c r="AF25" s="198">
        <f t="shared" si="19"/>
        <v>39065.112200000003</v>
      </c>
      <c r="AG25" s="120"/>
      <c r="AH25" s="119">
        <f t="shared" si="20"/>
        <v>2.2829744508818649E-3</v>
      </c>
      <c r="AI25" s="119">
        <f t="shared" si="21"/>
        <v>0.58361155625616801</v>
      </c>
      <c r="AJ25" s="119">
        <f t="shared" si="22"/>
        <v>0.39315012539684707</v>
      </c>
      <c r="AK25" s="119">
        <f t="shared" si="23"/>
        <v>0.14969150459696551</v>
      </c>
      <c r="AL25" s="119">
        <f t="shared" si="24"/>
        <v>2.7964800778040879</v>
      </c>
      <c r="AM25" s="119">
        <f t="shared" si="25"/>
        <v>5.7375771690141546</v>
      </c>
      <c r="AN25" s="119">
        <f t="shared" si="26"/>
        <v>8.8781180194942486</v>
      </c>
      <c r="AO25" s="119">
        <f t="shared" si="26"/>
        <v>8.8772528103350972</v>
      </c>
      <c r="AP25" s="119">
        <f t="shared" si="26"/>
        <v>8.8795413728249972</v>
      </c>
      <c r="AQ25" s="119">
        <f t="shared" si="26"/>
        <v>8.8734809326655792</v>
      </c>
      <c r="AR25" s="119">
        <f t="shared" si="26"/>
        <v>8.8894816197986213</v>
      </c>
      <c r="AS25" s="119">
        <f t="shared" si="26"/>
        <v>8.8468883174247761</v>
      </c>
      <c r="AT25" s="119">
        <f t="shared" si="26"/>
        <v>8.9580163484298012</v>
      </c>
      <c r="AU25" s="119">
        <f t="shared" si="27"/>
        <v>8.6477746380760934</v>
      </c>
      <c r="AW25" s="119">
        <v>7000</v>
      </c>
      <c r="AX25" s="119">
        <f t="shared" si="0"/>
        <v>-2.0867202356981075E-3</v>
      </c>
      <c r="AY25" s="119">
        <f t="shared" si="1"/>
        <v>1.8615166134656777E-3</v>
      </c>
      <c r="AZ25" s="119">
        <f t="shared" si="2"/>
        <v>-3.9482368491637852E-3</v>
      </c>
      <c r="BA25" s="119">
        <f t="shared" si="3"/>
        <v>0.78916906099172435</v>
      </c>
      <c r="BB25" s="119">
        <f t="shared" si="4"/>
        <v>-0.84959123639412892</v>
      </c>
      <c r="BC25" s="119">
        <f t="shared" si="5"/>
        <v>-2.0674403122503908</v>
      </c>
      <c r="BD25" s="119">
        <f t="shared" si="6"/>
        <v>-1.6793678439640414</v>
      </c>
      <c r="BE25" s="119">
        <f t="shared" si="7"/>
        <v>10.952478229476018</v>
      </c>
      <c r="BF25" s="119">
        <f t="shared" si="7"/>
        <v>10.952478229422772</v>
      </c>
      <c r="BG25" s="119">
        <f t="shared" si="7"/>
        <v>10.952478232215892</v>
      </c>
      <c r="BH25" s="119">
        <f t="shared" si="7"/>
        <v>10.952478085696805</v>
      </c>
      <c r="BI25" s="119">
        <f t="shared" si="7"/>
        <v>10.952485772337209</v>
      </c>
      <c r="BJ25" s="119">
        <f t="shared" si="7"/>
        <v>10.952084350863428</v>
      </c>
      <c r="BK25" s="119">
        <f t="shared" si="7"/>
        <v>10.986819122551649</v>
      </c>
      <c r="BL25" s="119">
        <f t="shared" si="8"/>
        <v>11.394545507780299</v>
      </c>
    </row>
    <row r="26" spans="1:64" ht="12.95" customHeight="1" x14ac:dyDescent="0.2">
      <c r="A26" s="67" t="s">
        <v>32</v>
      </c>
      <c r="B26" s="120" t="s">
        <v>109</v>
      </c>
      <c r="C26" s="171">
        <v>54085.337500000001</v>
      </c>
      <c r="D26" s="171">
        <v>5.9999999999999995E-4</v>
      </c>
      <c r="E26" s="119">
        <f t="shared" si="10"/>
        <v>70.986778279370199</v>
      </c>
      <c r="F26" s="119">
        <f t="shared" si="11"/>
        <v>71</v>
      </c>
      <c r="G26" s="119">
        <f t="shared" si="12"/>
        <v>-3.5216000032960437E-3</v>
      </c>
      <c r="K26" s="119">
        <f>+G26</f>
        <v>-3.5216000032960437E-3</v>
      </c>
      <c r="Q26" s="172">
        <f t="shared" si="13"/>
        <v>39066.837500000001</v>
      </c>
      <c r="S26" s="120">
        <v>1</v>
      </c>
      <c r="Z26" s="119">
        <f t="shared" si="14"/>
        <v>71</v>
      </c>
      <c r="AA26" s="119">
        <f t="shared" si="15"/>
        <v>-3.0781630707640752E-5</v>
      </c>
      <c r="AB26" s="119">
        <f t="shared" si="16"/>
        <v>-3.490818372588403E-3</v>
      </c>
      <c r="AC26" s="119">
        <f t="shared" si="17"/>
        <v>-3.5216000032960437E-3</v>
      </c>
      <c r="AE26" s="119">
        <f t="shared" si="18"/>
        <v>1.2185812910400746E-5</v>
      </c>
      <c r="AF26" s="198">
        <f t="shared" si="19"/>
        <v>39066.837500000001</v>
      </c>
      <c r="AG26" s="120"/>
      <c r="AH26" s="119">
        <f t="shared" si="20"/>
        <v>2.2768955056895711E-3</v>
      </c>
      <c r="AI26" s="119">
        <f t="shared" si="21"/>
        <v>0.58342979965635233</v>
      </c>
      <c r="AJ26" s="119">
        <f t="shared" si="22"/>
        <v>0.39203150992908853</v>
      </c>
      <c r="AK26" s="119">
        <f t="shared" si="23"/>
        <v>0.14918495506439958</v>
      </c>
      <c r="AL26" s="119">
        <f t="shared" si="24"/>
        <v>2.7976963433983442</v>
      </c>
      <c r="AM26" s="119">
        <f t="shared" si="25"/>
        <v>5.7582771359210598</v>
      </c>
      <c r="AN26" s="119">
        <f t="shared" si="26"/>
        <v>8.8799872281739862</v>
      </c>
      <c r="AO26" s="119">
        <f t="shared" si="26"/>
        <v>8.8791180676124224</v>
      </c>
      <c r="AP26" s="119">
        <f t="shared" si="26"/>
        <v>8.8814144755973672</v>
      </c>
      <c r="AQ26" s="119">
        <f t="shared" si="26"/>
        <v>8.8753401717900431</v>
      </c>
      <c r="AR26" s="119">
        <f t="shared" si="26"/>
        <v>8.8913594132443876</v>
      </c>
      <c r="AS26" s="119">
        <f t="shared" si="26"/>
        <v>8.8487664139686153</v>
      </c>
      <c r="AT26" s="119">
        <f t="shared" si="26"/>
        <v>8.9597774384622539</v>
      </c>
      <c r="AU26" s="119">
        <f t="shared" si="27"/>
        <v>8.6503489312998081</v>
      </c>
      <c r="AW26" s="119">
        <v>7500</v>
      </c>
      <c r="AX26" s="119">
        <f t="shared" si="0"/>
        <v>-1.7216420822748534E-3</v>
      </c>
      <c r="AY26" s="119">
        <f t="shared" si="1"/>
        <v>2.2323706107038261E-3</v>
      </c>
      <c r="AZ26" s="119">
        <f t="shared" si="2"/>
        <v>-3.9540126929786795E-3</v>
      </c>
      <c r="BA26" s="119">
        <f t="shared" si="3"/>
        <v>0.86527883345590439</v>
      </c>
      <c r="BB26" s="119">
        <f t="shared" si="4"/>
        <v>-0.9329320520758374</v>
      </c>
      <c r="BC26" s="119">
        <f t="shared" si="5"/>
        <v>-1.8801779442656461</v>
      </c>
      <c r="BD26" s="119">
        <f t="shared" si="6"/>
        <v>-1.3694902896118497</v>
      </c>
      <c r="BE26" s="119">
        <f t="shared" si="7"/>
        <v>11.155754302951893</v>
      </c>
      <c r="BF26" s="119">
        <f t="shared" si="7"/>
        <v>11.155754446311695</v>
      </c>
      <c r="BG26" s="119">
        <f t="shared" si="7"/>
        <v>11.155756477653025</v>
      </c>
      <c r="BH26" s="119">
        <f t="shared" si="7"/>
        <v>11.155785258064945</v>
      </c>
      <c r="BI26" s="119">
        <f t="shared" si="7"/>
        <v>11.15619247476709</v>
      </c>
      <c r="BJ26" s="119">
        <f t="shared" si="7"/>
        <v>11.161848289970257</v>
      </c>
      <c r="BK26" s="119">
        <f t="shared" si="7"/>
        <v>11.226625686437863</v>
      </c>
      <c r="BL26" s="119">
        <f t="shared" si="8"/>
        <v>11.592568063450706</v>
      </c>
    </row>
    <row r="27" spans="1:64" ht="12.95" customHeight="1" x14ac:dyDescent="0.2">
      <c r="A27" s="67" t="s">
        <v>32</v>
      </c>
      <c r="B27" s="120" t="s">
        <v>110</v>
      </c>
      <c r="C27" s="171">
        <v>54085.476199999997</v>
      </c>
      <c r="D27" s="171">
        <v>1.1000000000000001E-3</v>
      </c>
      <c r="E27" s="119">
        <f t="shared" si="10"/>
        <v>71.507522444166682</v>
      </c>
      <c r="F27" s="119">
        <f t="shared" si="11"/>
        <v>71.5</v>
      </c>
      <c r="G27" s="119">
        <f t="shared" si="12"/>
        <v>2.0035999914398417E-3</v>
      </c>
      <c r="J27" s="119">
        <f>+G27</f>
        <v>2.0035999914398417E-3</v>
      </c>
      <c r="Q27" s="172">
        <f t="shared" si="13"/>
        <v>39066.976199999997</v>
      </c>
      <c r="S27" s="120">
        <v>1</v>
      </c>
      <c r="Z27" s="119">
        <f t="shared" si="14"/>
        <v>71.5</v>
      </c>
      <c r="AA27" s="119">
        <f t="shared" si="15"/>
        <v>-3.1013928335689878E-5</v>
      </c>
      <c r="AB27" s="119">
        <f t="shared" si="16"/>
        <v>2.0346139197755316E-3</v>
      </c>
      <c r="AC27" s="119">
        <f t="shared" si="17"/>
        <v>2.0035999914398417E-3</v>
      </c>
      <c r="AE27" s="119">
        <f t="shared" si="18"/>
        <v>4.1396538025443528E-6</v>
      </c>
      <c r="AF27" s="198">
        <f t="shared" si="19"/>
        <v>39066.976199999997</v>
      </c>
      <c r="AG27" s="120"/>
      <c r="AH27" s="119">
        <f t="shared" si="20"/>
        <v>2.2764276437963675E-3</v>
      </c>
      <c r="AI27" s="119">
        <f t="shared" si="21"/>
        <v>0.58341584859611262</v>
      </c>
      <c r="AJ27" s="119">
        <f t="shared" si="22"/>
        <v>0.39194546750792369</v>
      </c>
      <c r="AK27" s="119">
        <f t="shared" si="23"/>
        <v>0.14914599368074466</v>
      </c>
      <c r="AL27" s="119">
        <f t="shared" si="24"/>
        <v>2.7977898708066684</v>
      </c>
      <c r="AM27" s="119">
        <f t="shared" si="25"/>
        <v>5.7598749093445525</v>
      </c>
      <c r="AN27" s="119">
        <f t="shared" si="26"/>
        <v>8.8801309891661511</v>
      </c>
      <c r="AO27" s="119">
        <f t="shared" si="26"/>
        <v>8.8792615255891718</v>
      </c>
      <c r="AP27" s="119">
        <f t="shared" si="26"/>
        <v>8.8815585342240162</v>
      </c>
      <c r="AQ27" s="119">
        <f t="shared" si="26"/>
        <v>8.8754831718665876</v>
      </c>
      <c r="AR27" s="119">
        <f t="shared" si="26"/>
        <v>8.8915038206436883</v>
      </c>
      <c r="AS27" s="119">
        <f t="shared" si="26"/>
        <v>8.8489108910379333</v>
      </c>
      <c r="AT27" s="119">
        <f t="shared" si="26"/>
        <v>8.9599128219223694</v>
      </c>
      <c r="AU27" s="119">
        <f t="shared" si="27"/>
        <v>8.6505469538554784</v>
      </c>
      <c r="AW27" s="119">
        <v>8000</v>
      </c>
      <c r="AX27" s="119">
        <f t="shared" si="0"/>
        <v>-1.1584409490987299E-3</v>
      </c>
      <c r="AY27" s="119">
        <f t="shared" si="1"/>
        <v>2.6126475389594778E-3</v>
      </c>
      <c r="AZ27" s="119">
        <f t="shared" si="2"/>
        <v>-3.7710884880582077E-3</v>
      </c>
      <c r="BA27" s="119">
        <f t="shared" si="3"/>
        <v>0.96444902923610232</v>
      </c>
      <c r="BB27" s="119">
        <f t="shared" si="4"/>
        <v>-0.99030310476659922</v>
      </c>
      <c r="BC27" s="119">
        <f t="shared" si="5"/>
        <v>-1.651228171928838</v>
      </c>
      <c r="BD27" s="119">
        <f t="shared" si="6"/>
        <v>-1.083849123500028</v>
      </c>
      <c r="BE27" s="119">
        <f t="shared" si="7"/>
        <v>11.380490740381985</v>
      </c>
      <c r="BF27" s="119">
        <f t="shared" si="7"/>
        <v>11.380502942346265</v>
      </c>
      <c r="BG27" s="119">
        <f t="shared" si="7"/>
        <v>11.380576376270319</v>
      </c>
      <c r="BH27" s="119">
        <f t="shared" si="7"/>
        <v>11.381018035973668</v>
      </c>
      <c r="BI27" s="119">
        <f t="shared" si="7"/>
        <v>11.383664274189231</v>
      </c>
      <c r="BJ27" s="119">
        <f t="shared" si="7"/>
        <v>11.399174492264319</v>
      </c>
      <c r="BK27" s="119">
        <f t="shared" si="7"/>
        <v>11.480735094255186</v>
      </c>
      <c r="BL27" s="119">
        <f t="shared" si="8"/>
        <v>11.790590619121112</v>
      </c>
    </row>
    <row r="28" spans="1:64" ht="12.95" customHeight="1" x14ac:dyDescent="0.2">
      <c r="A28" s="67" t="s">
        <v>32</v>
      </c>
      <c r="B28" s="120" t="s">
        <v>109</v>
      </c>
      <c r="C28" s="171">
        <v>54085.608500000002</v>
      </c>
      <c r="D28" s="171">
        <v>1.1999999999999999E-3</v>
      </c>
      <c r="E28" s="119">
        <f t="shared" si="10"/>
        <v>72.004238039026831</v>
      </c>
      <c r="F28" s="119">
        <f t="shared" si="11"/>
        <v>72</v>
      </c>
      <c r="G28" s="119">
        <f t="shared" si="12"/>
        <v>1.1288000023341738E-3</v>
      </c>
      <c r="J28" s="119">
        <f>+G28</f>
        <v>1.1288000023341738E-3</v>
      </c>
      <c r="Q28" s="172">
        <f t="shared" si="13"/>
        <v>39067.108500000002</v>
      </c>
      <c r="S28" s="120">
        <v>1</v>
      </c>
      <c r="Z28" s="119">
        <f t="shared" si="14"/>
        <v>72</v>
      </c>
      <c r="AA28" s="119">
        <f t="shared" si="15"/>
        <v>-3.1246252309407706E-5</v>
      </c>
      <c r="AB28" s="119">
        <f t="shared" si="16"/>
        <v>1.1600462546435815E-3</v>
      </c>
      <c r="AC28" s="119">
        <f t="shared" si="17"/>
        <v>1.1288000023341738E-3</v>
      </c>
      <c r="AE28" s="119">
        <f t="shared" si="18"/>
        <v>1.3457073129126011E-6</v>
      </c>
      <c r="AF28" s="198">
        <f t="shared" si="19"/>
        <v>39067.108500000002</v>
      </c>
      <c r="AG28" s="120"/>
      <c r="AH28" s="119">
        <f t="shared" si="20"/>
        <v>2.275959746134564E-3</v>
      </c>
      <c r="AI28" s="119">
        <f t="shared" si="21"/>
        <v>0.58340190184944296</v>
      </c>
      <c r="AJ28" s="119">
        <f t="shared" si="22"/>
        <v>0.3918594257895559</v>
      </c>
      <c r="AK28" s="119">
        <f t="shared" si="23"/>
        <v>0.14910703286315022</v>
      </c>
      <c r="AL28" s="119">
        <f t="shared" si="24"/>
        <v>2.7978833937245819</v>
      </c>
      <c r="AM28" s="119">
        <f t="shared" si="25"/>
        <v>5.761473466956506</v>
      </c>
      <c r="AN28" s="119">
        <f t="shared" si="26"/>
        <v>8.880274746693166</v>
      </c>
      <c r="AO28" s="119">
        <f t="shared" si="26"/>
        <v>8.8794049802358401</v>
      </c>
      <c r="AP28" s="119">
        <f t="shared" si="26"/>
        <v>8.8817025891116224</v>
      </c>
      <c r="AQ28" s="119">
        <f t="shared" si="26"/>
        <v>8.8756261693335272</v>
      </c>
      <c r="AR28" s="119">
        <f t="shared" si="26"/>
        <v>8.8916482225817983</v>
      </c>
      <c r="AS28" s="119">
        <f t="shared" si="26"/>
        <v>8.849055369269978</v>
      </c>
      <c r="AT28" s="119">
        <f t="shared" si="26"/>
        <v>8.9600481932513425</v>
      </c>
      <c r="AU28" s="119">
        <f t="shared" si="27"/>
        <v>8.6507449764111488</v>
      </c>
      <c r="AW28" s="119">
        <v>8500</v>
      </c>
      <c r="AX28" s="119">
        <f t="shared" si="0"/>
        <v>-3.3760333474696378E-4</v>
      </c>
      <c r="AY28" s="119">
        <f t="shared" si="1"/>
        <v>3.0023473982326342E-3</v>
      </c>
      <c r="AZ28" s="119">
        <f t="shared" si="2"/>
        <v>-3.339950732979598E-3</v>
      </c>
      <c r="BA28" s="119">
        <f t="shared" si="3"/>
        <v>1.0917286777281898</v>
      </c>
      <c r="BB28" s="119">
        <f t="shared" si="4"/>
        <v>-0.98878922456527452</v>
      </c>
      <c r="BC28" s="119">
        <f t="shared" si="5"/>
        <v>-1.3619752830855274</v>
      </c>
      <c r="BD28" s="119">
        <f t="shared" si="6"/>
        <v>-0.81029617449201419</v>
      </c>
      <c r="BE28" s="119">
        <f t="shared" si="7"/>
        <v>11.633075014704398</v>
      </c>
      <c r="BF28" s="119">
        <f t="shared" si="7"/>
        <v>11.633192612389745</v>
      </c>
      <c r="BG28" s="119">
        <f t="shared" si="7"/>
        <v>11.633638938615146</v>
      </c>
      <c r="BH28" s="119">
        <f t="shared" si="7"/>
        <v>11.635330471550276</v>
      </c>
      <c r="BI28" s="119">
        <f t="shared" si="7"/>
        <v>11.641706654569285</v>
      </c>
      <c r="BJ28" s="119">
        <f t="shared" si="7"/>
        <v>11.665273666933009</v>
      </c>
      <c r="BK28" s="119">
        <f t="shared" si="7"/>
        <v>11.746955193513948</v>
      </c>
      <c r="BL28" s="119">
        <f t="shared" si="8"/>
        <v>11.988613174791517</v>
      </c>
    </row>
    <row r="29" spans="1:64" ht="12.95" customHeight="1" x14ac:dyDescent="0.2">
      <c r="A29" s="67" t="s">
        <v>32</v>
      </c>
      <c r="B29" s="120" t="s">
        <v>109</v>
      </c>
      <c r="C29" s="171">
        <v>54090.401700000002</v>
      </c>
      <c r="D29" s="171">
        <v>5.9999999999999995E-4</v>
      </c>
      <c r="E29" s="119">
        <f t="shared" si="10"/>
        <v>90.000135160704758</v>
      </c>
      <c r="F29" s="119">
        <f t="shared" si="11"/>
        <v>90</v>
      </c>
      <c r="G29" s="119">
        <f t="shared" si="12"/>
        <v>3.5999997635371983E-5</v>
      </c>
      <c r="K29" s="119">
        <f>+G29</f>
        <v>3.5999997635371983E-5</v>
      </c>
      <c r="Q29" s="172">
        <f t="shared" si="13"/>
        <v>39071.901700000002</v>
      </c>
      <c r="S29" s="120">
        <v>1</v>
      </c>
      <c r="Z29" s="119">
        <f t="shared" si="14"/>
        <v>90</v>
      </c>
      <c r="AA29" s="119">
        <f t="shared" si="15"/>
        <v>-3.9627378730670067E-5</v>
      </c>
      <c r="AB29" s="119">
        <f t="shared" si="16"/>
        <v>7.562737636604205E-5</v>
      </c>
      <c r="AC29" s="119">
        <f t="shared" si="17"/>
        <v>3.5999997635371983E-5</v>
      </c>
      <c r="AE29" s="119">
        <f t="shared" si="18"/>
        <v>5.7195000560109755E-9</v>
      </c>
      <c r="AF29" s="198">
        <f t="shared" si="19"/>
        <v>39071.901700000002</v>
      </c>
      <c r="AG29" s="120"/>
      <c r="AH29" s="119">
        <f t="shared" si="20"/>
        <v>2.2590916912701713E-3</v>
      </c>
      <c r="AI29" s="119">
        <f t="shared" si="21"/>
        <v>0.58290268660625411</v>
      </c>
      <c r="AJ29" s="119">
        <f t="shared" si="22"/>
        <v>0.38876239126664092</v>
      </c>
      <c r="AK29" s="119">
        <f t="shared" si="23"/>
        <v>0.14770481979824832</v>
      </c>
      <c r="AL29" s="119">
        <f t="shared" si="24"/>
        <v>2.8012472403363318</v>
      </c>
      <c r="AM29" s="119">
        <f t="shared" si="25"/>
        <v>5.8195489490115779</v>
      </c>
      <c r="AN29" s="119">
        <f t="shared" si="26"/>
        <v>8.8854477182575042</v>
      </c>
      <c r="AO29" s="119">
        <f t="shared" si="26"/>
        <v>8.8845671397237087</v>
      </c>
      <c r="AP29" s="119">
        <f t="shared" si="26"/>
        <v>8.8868860817664448</v>
      </c>
      <c r="AQ29" s="119">
        <f t="shared" si="26"/>
        <v>8.8807723522533664</v>
      </c>
      <c r="AR29" s="119">
        <f t="shared" si="26"/>
        <v>8.8968430605599185</v>
      </c>
      <c r="AS29" s="119">
        <f t="shared" si="26"/>
        <v>8.8542573682471986</v>
      </c>
      <c r="AT29" s="119">
        <f t="shared" si="26"/>
        <v>8.9649135025133013</v>
      </c>
      <c r="AU29" s="119">
        <f t="shared" si="27"/>
        <v>8.6578737884152837</v>
      </c>
      <c r="AW29" s="119">
        <v>9000</v>
      </c>
      <c r="AX29" s="119">
        <f t="shared" si="0"/>
        <v>8.0756874893041578E-4</v>
      </c>
      <c r="AY29" s="119">
        <f t="shared" si="1"/>
        <v>3.4014701885232944E-3</v>
      </c>
      <c r="AZ29" s="119">
        <f t="shared" si="2"/>
        <v>-2.5939014395928786E-3</v>
      </c>
      <c r="BA29" s="119">
        <f t="shared" si="3"/>
        <v>1.2436234537644828</v>
      </c>
      <c r="BB29" s="119">
        <f t="shared" si="4"/>
        <v>-0.86576128244167161</v>
      </c>
      <c r="BC29" s="119">
        <f t="shared" si="5"/>
        <v>-0.98772702500161413</v>
      </c>
      <c r="BD29" s="119">
        <f t="shared" si="6"/>
        <v>-0.53836111249813179</v>
      </c>
      <c r="BE29" s="119">
        <f t="shared" si="7"/>
        <v>11.920418397800008</v>
      </c>
      <c r="BF29" s="119">
        <f t="shared" si="7"/>
        <v>11.920804346763306</v>
      </c>
      <c r="BG29" s="119">
        <f t="shared" si="7"/>
        <v>11.921895897171343</v>
      </c>
      <c r="BH29" s="119">
        <f t="shared" si="7"/>
        <v>11.924978215094942</v>
      </c>
      <c r="BI29" s="119">
        <f t="shared" si="7"/>
        <v>11.933644098897727</v>
      </c>
      <c r="BJ29" s="119">
        <f t="shared" si="7"/>
        <v>11.957720170071827</v>
      </c>
      <c r="BK29" s="119">
        <f t="shared" si="7"/>
        <v>12.022620485808659</v>
      </c>
      <c r="BL29" s="119">
        <f t="shared" si="8"/>
        <v>12.186635730461923</v>
      </c>
    </row>
    <row r="30" spans="1:64" ht="12.95" customHeight="1" x14ac:dyDescent="0.2">
      <c r="A30" s="67" t="s">
        <v>32</v>
      </c>
      <c r="B30" s="120" t="s">
        <v>110</v>
      </c>
      <c r="C30" s="171">
        <v>54090.535300000003</v>
      </c>
      <c r="D30" s="171">
        <v>2.9999999999999997E-4</v>
      </c>
      <c r="E30" s="119">
        <f t="shared" si="10"/>
        <v>90.501731558825966</v>
      </c>
      <c r="F30" s="119">
        <f t="shared" si="11"/>
        <v>90.5</v>
      </c>
      <c r="G30" s="119">
        <f t="shared" si="12"/>
        <v>4.6119999751681462E-4</v>
      </c>
      <c r="K30" s="119">
        <f>+G30</f>
        <v>4.6119999751681462E-4</v>
      </c>
      <c r="Q30" s="172">
        <f t="shared" si="13"/>
        <v>39072.035300000003</v>
      </c>
      <c r="S30" s="120">
        <v>1</v>
      </c>
      <c r="Z30" s="119">
        <f t="shared" si="14"/>
        <v>90.5</v>
      </c>
      <c r="AA30" s="119">
        <f t="shared" si="15"/>
        <v>-3.9860670592965341E-5</v>
      </c>
      <c r="AB30" s="119">
        <f t="shared" si="16"/>
        <v>5.0106066810977996E-4</v>
      </c>
      <c r="AC30" s="119">
        <f t="shared" si="17"/>
        <v>4.6119999751681462E-4</v>
      </c>
      <c r="AE30" s="119">
        <f t="shared" si="18"/>
        <v>2.5106179312661906E-7</v>
      </c>
      <c r="AF30" s="198">
        <f t="shared" si="19"/>
        <v>39072.035300000003</v>
      </c>
      <c r="AG30" s="120"/>
      <c r="AH30" s="119">
        <f t="shared" si="20"/>
        <v>2.258622477071343E-3</v>
      </c>
      <c r="AI30" s="119">
        <f t="shared" si="21"/>
        <v>0.58288889902880081</v>
      </c>
      <c r="AJ30" s="119">
        <f t="shared" si="22"/>
        <v>0.38867637549107176</v>
      </c>
      <c r="AK30" s="119">
        <f t="shared" si="23"/>
        <v>0.14766587987245977</v>
      </c>
      <c r="AL30" s="119">
        <f t="shared" si="24"/>
        <v>2.8013405981234021</v>
      </c>
      <c r="AM30" s="119">
        <f t="shared" si="25"/>
        <v>5.8211769512410632</v>
      </c>
      <c r="AN30" s="119">
        <f t="shared" si="26"/>
        <v>8.8855913482720794</v>
      </c>
      <c r="AO30" s="119">
        <f t="shared" si="26"/>
        <v>8.884710471993742</v>
      </c>
      <c r="AP30" s="119">
        <f t="shared" si="26"/>
        <v>8.887029998884671</v>
      </c>
      <c r="AQ30" s="119">
        <f t="shared" si="26"/>
        <v>8.8809152541728729</v>
      </c>
      <c r="AR30" s="119">
        <f t="shared" si="26"/>
        <v>8.8969872608814313</v>
      </c>
      <c r="AS30" s="119">
        <f t="shared" si="26"/>
        <v>8.8544018901851835</v>
      </c>
      <c r="AT30" s="119">
        <f t="shared" si="26"/>
        <v>8.9650484267210793</v>
      </c>
      <c r="AU30" s="119">
        <f t="shared" si="27"/>
        <v>8.658071810970954</v>
      </c>
      <c r="AW30" s="119">
        <v>9500</v>
      </c>
      <c r="AX30" s="119">
        <f t="shared" si="0"/>
        <v>2.3113022883940286E-3</v>
      </c>
      <c r="AY30" s="119">
        <f t="shared" si="1"/>
        <v>3.8100159098314575E-3</v>
      </c>
      <c r="AZ30" s="119">
        <f t="shared" si="2"/>
        <v>-1.4987136214374287E-3</v>
      </c>
      <c r="BA30" s="119">
        <f t="shared" si="3"/>
        <v>1.3862056427715193</v>
      </c>
      <c r="BB30" s="119">
        <f t="shared" si="4"/>
        <v>-0.53860376253889841</v>
      </c>
      <c r="BC30" s="119">
        <f t="shared" si="5"/>
        <v>-0.50983656634104713</v>
      </c>
      <c r="BD30" s="119">
        <f t="shared" si="6"/>
        <v>-0.26058750390804197</v>
      </c>
      <c r="BE30" s="119">
        <f t="shared" si="7"/>
        <v>12.24515031290789</v>
      </c>
      <c r="BF30" s="119">
        <f t="shared" si="7"/>
        <v>12.245610656149227</v>
      </c>
      <c r="BG30" s="119">
        <f t="shared" si="7"/>
        <v>12.246706747049851</v>
      </c>
      <c r="BH30" s="119">
        <f t="shared" si="7"/>
        <v>12.249314975022338</v>
      </c>
      <c r="BI30" s="119">
        <f t="shared" si="7"/>
        <v>12.255512518345926</v>
      </c>
      <c r="BJ30" s="119">
        <f t="shared" si="7"/>
        <v>12.270189983533125</v>
      </c>
      <c r="BK30" s="119">
        <f t="shared" si="7"/>
        <v>12.304696307722127</v>
      </c>
      <c r="BL30" s="119">
        <f t="shared" si="8"/>
        <v>12.38465828613233</v>
      </c>
    </row>
    <row r="31" spans="1:64" ht="12.95" customHeight="1" x14ac:dyDescent="0.2">
      <c r="A31" s="67" t="s">
        <v>32</v>
      </c>
      <c r="B31" s="120" t="s">
        <v>109</v>
      </c>
      <c r="C31" s="171">
        <v>54097.322899999999</v>
      </c>
      <c r="D31" s="171">
        <v>8.0000000000000004E-4</v>
      </c>
      <c r="E31" s="119">
        <f t="shared" si="10"/>
        <v>115.98553179729457</v>
      </c>
      <c r="F31" s="119">
        <f t="shared" si="11"/>
        <v>116</v>
      </c>
      <c r="G31" s="119">
        <f t="shared" si="12"/>
        <v>-3.8536000065505505E-3</v>
      </c>
      <c r="K31" s="119">
        <f>+G31</f>
        <v>-3.8536000065505505E-3</v>
      </c>
      <c r="Q31" s="172">
        <f t="shared" si="13"/>
        <v>39078.822899999999</v>
      </c>
      <c r="S31" s="120">
        <v>1</v>
      </c>
      <c r="Z31" s="119">
        <f t="shared" si="14"/>
        <v>116</v>
      </c>
      <c r="AA31" s="119">
        <f t="shared" si="15"/>
        <v>-5.1792779824948697E-5</v>
      </c>
      <c r="AB31" s="119">
        <f t="shared" si="16"/>
        <v>-3.8018072267256018E-3</v>
      </c>
      <c r="AC31" s="119">
        <f t="shared" si="17"/>
        <v>-3.8536000065505505E-3</v>
      </c>
      <c r="AE31" s="119">
        <f t="shared" si="18"/>
        <v>1.4453738189183011E-5</v>
      </c>
      <c r="AF31" s="198">
        <f t="shared" si="19"/>
        <v>39078.822899999999</v>
      </c>
      <c r="AG31" s="120"/>
      <c r="AH31" s="119">
        <f t="shared" si="20"/>
        <v>2.2346458338696478E-3</v>
      </c>
      <c r="AI31" s="119">
        <f t="shared" si="21"/>
        <v>0.58219140800300218</v>
      </c>
      <c r="AJ31" s="119">
        <f t="shared" si="22"/>
        <v>0.38429049641876412</v>
      </c>
      <c r="AK31" s="119">
        <f t="shared" si="23"/>
        <v>0.14568068878681165</v>
      </c>
      <c r="AL31" s="119">
        <f t="shared" si="24"/>
        <v>2.8060959952263964</v>
      </c>
      <c r="AM31" s="119">
        <f t="shared" si="25"/>
        <v>5.9052899501527776</v>
      </c>
      <c r="AN31" s="119">
        <f t="shared" ref="AN31:AT40" si="28">$AU31+$AB$7*SIN(AO31)</f>
        <v>8.8929119560274561</v>
      </c>
      <c r="AO31" s="119">
        <f t="shared" si="28"/>
        <v>8.8920160881075496</v>
      </c>
      <c r="AP31" s="119">
        <f t="shared" si="28"/>
        <v>8.8943648731929201</v>
      </c>
      <c r="AQ31" s="119">
        <f t="shared" si="28"/>
        <v>8.8881998951738463</v>
      </c>
      <c r="AR31" s="119">
        <f t="shared" si="28"/>
        <v>8.9043342823372509</v>
      </c>
      <c r="AS31" s="119">
        <f t="shared" si="28"/>
        <v>8.8617741202739939</v>
      </c>
      <c r="AT31" s="119">
        <f t="shared" si="28"/>
        <v>8.9719136544740401</v>
      </c>
      <c r="AU31" s="119">
        <f t="shared" si="27"/>
        <v>8.6681709613101443</v>
      </c>
      <c r="AW31" s="119">
        <v>10000</v>
      </c>
      <c r="AX31" s="119">
        <f t="shared" si="0"/>
        <v>4.0830500511622615E-3</v>
      </c>
      <c r="AY31" s="119">
        <f t="shared" si="1"/>
        <v>4.2279845621571253E-3</v>
      </c>
      <c r="AZ31" s="119">
        <f t="shared" si="2"/>
        <v>-1.4493451099486366E-4</v>
      </c>
      <c r="BA31" s="119">
        <f t="shared" si="3"/>
        <v>1.4419899629146553</v>
      </c>
      <c r="BB31" s="119">
        <f t="shared" si="4"/>
        <v>-1.1965074920733346E-2</v>
      </c>
      <c r="BC31" s="119">
        <f t="shared" si="5"/>
        <v>4.6977164488269871E-2</v>
      </c>
      <c r="BD31" s="119">
        <f t="shared" si="6"/>
        <v>2.3492902853573597E-2</v>
      </c>
      <c r="BE31" s="119">
        <f t="shared" si="7"/>
        <v>12.595579308686297</v>
      </c>
      <c r="BF31" s="119">
        <f t="shared" si="7"/>
        <v>12.595525263784808</v>
      </c>
      <c r="BG31" s="119">
        <f t="shared" si="7"/>
        <v>12.595403070662819</v>
      </c>
      <c r="BH31" s="119">
        <f t="shared" si="7"/>
        <v>12.595126799036564</v>
      </c>
      <c r="BI31" s="119">
        <f t="shared" si="7"/>
        <v>12.594502172827699</v>
      </c>
      <c r="BJ31" s="119">
        <f t="shared" si="7"/>
        <v>12.593089987183099</v>
      </c>
      <c r="BK31" s="119">
        <f t="shared" si="7"/>
        <v>12.589897440530057</v>
      </c>
      <c r="BL31" s="119">
        <f t="shared" si="8"/>
        <v>12.582680841802738</v>
      </c>
    </row>
    <row r="32" spans="1:64" ht="12.95" customHeight="1" x14ac:dyDescent="0.2">
      <c r="A32" s="67" t="s">
        <v>32</v>
      </c>
      <c r="B32" s="120" t="s">
        <v>110</v>
      </c>
      <c r="C32" s="171">
        <v>54097.462599999999</v>
      </c>
      <c r="D32" s="171">
        <v>1.1000000000000001E-3</v>
      </c>
      <c r="E32" s="119">
        <f t="shared" si="10"/>
        <v>116.51003042616325</v>
      </c>
      <c r="F32" s="119">
        <f t="shared" si="11"/>
        <v>116.5</v>
      </c>
      <c r="G32" s="119">
        <f t="shared" si="12"/>
        <v>2.6715999993029982E-3</v>
      </c>
      <c r="J32" s="119">
        <f>+G32</f>
        <v>2.6715999993029982E-3</v>
      </c>
      <c r="Q32" s="172">
        <f t="shared" si="13"/>
        <v>39078.962599999999</v>
      </c>
      <c r="S32" s="120">
        <v>1</v>
      </c>
      <c r="Z32" s="119">
        <f t="shared" si="14"/>
        <v>116.5</v>
      </c>
      <c r="AA32" s="119">
        <f t="shared" si="15"/>
        <v>-5.2027409335661783E-5</v>
      </c>
      <c r="AB32" s="119">
        <f t="shared" si="16"/>
        <v>2.72362740863866E-3</v>
      </c>
      <c r="AC32" s="119">
        <f t="shared" si="17"/>
        <v>2.6715999993029982E-3</v>
      </c>
      <c r="AE32" s="119">
        <f t="shared" si="18"/>
        <v>7.4181462610877418E-6</v>
      </c>
      <c r="AF32" s="198">
        <f t="shared" si="19"/>
        <v>39078.962599999999</v>
      </c>
      <c r="AG32" s="120"/>
      <c r="AH32" s="119">
        <f t="shared" si="20"/>
        <v>2.2341747920299887E-3</v>
      </c>
      <c r="AI32" s="119">
        <f t="shared" si="21"/>
        <v>0.58217784271365325</v>
      </c>
      <c r="AJ32" s="119">
        <f t="shared" si="22"/>
        <v>0.38420451689355056</v>
      </c>
      <c r="AK32" s="119">
        <f t="shared" si="23"/>
        <v>0.14564177804633197</v>
      </c>
      <c r="AL32" s="119">
        <f t="shared" si="24"/>
        <v>2.8061891242561381</v>
      </c>
      <c r="AM32" s="119">
        <f t="shared" si="25"/>
        <v>5.9069607928005432</v>
      </c>
      <c r="AN32" s="119">
        <f t="shared" si="28"/>
        <v>8.8930554091224749</v>
      </c>
      <c r="AO32" s="119">
        <f t="shared" si="28"/>
        <v>8.8921592511294314</v>
      </c>
      <c r="AP32" s="119">
        <f t="shared" si="28"/>
        <v>8.8945085985790211</v>
      </c>
      <c r="AQ32" s="119">
        <f t="shared" si="28"/>
        <v>8.8883426660992466</v>
      </c>
      <c r="AR32" s="119">
        <f t="shared" si="28"/>
        <v>8.9044782008058228</v>
      </c>
      <c r="AS32" s="119">
        <f t="shared" si="28"/>
        <v>8.8619187058227453</v>
      </c>
      <c r="AT32" s="119">
        <f t="shared" si="28"/>
        <v>8.9720479560261595</v>
      </c>
      <c r="AU32" s="119">
        <f t="shared" si="27"/>
        <v>8.6683689838658147</v>
      </c>
      <c r="AW32" s="119">
        <v>10500</v>
      </c>
      <c r="AX32" s="119">
        <f t="shared" si="0"/>
        <v>5.8720136496162156E-3</v>
      </c>
      <c r="AY32" s="119">
        <f t="shared" si="1"/>
        <v>4.6553761455002968E-3</v>
      </c>
      <c r="AZ32" s="119">
        <f t="shared" si="2"/>
        <v>1.2166375041159187E-3</v>
      </c>
      <c r="BA32" s="119">
        <f t="shared" si="3"/>
        <v>1.3663106948211132</v>
      </c>
      <c r="BB32" s="119">
        <f t="shared" si="4"/>
        <v>0.51119010197658232</v>
      </c>
      <c r="BC32" s="119">
        <f t="shared" si="5"/>
        <v>0.59551144251516097</v>
      </c>
      <c r="BD32" s="119">
        <f t="shared" si="6"/>
        <v>0.30687892011146872</v>
      </c>
      <c r="BE32" s="119">
        <f t="shared" si="7"/>
        <v>12.9434088866367</v>
      </c>
      <c r="BF32" s="119">
        <f t="shared" si="7"/>
        <v>12.942920432936589</v>
      </c>
      <c r="BG32" s="119">
        <f t="shared" si="7"/>
        <v>12.941733638700894</v>
      </c>
      <c r="BH32" s="119">
        <f t="shared" si="7"/>
        <v>12.938852395459874</v>
      </c>
      <c r="BI32" s="119">
        <f t="shared" si="7"/>
        <v>12.93187086107223</v>
      </c>
      <c r="BJ32" s="119">
        <f t="shared" si="7"/>
        <v>12.915030127474346</v>
      </c>
      <c r="BK32" s="119">
        <f t="shared" si="7"/>
        <v>12.874816512850341</v>
      </c>
      <c r="BL32" s="119">
        <f t="shared" si="8"/>
        <v>12.780703397473143</v>
      </c>
    </row>
    <row r="33" spans="1:64" ht="12.95" customHeight="1" x14ac:dyDescent="0.2">
      <c r="A33" s="67" t="s">
        <v>32</v>
      </c>
      <c r="B33" s="74" t="s">
        <v>109</v>
      </c>
      <c r="C33" s="67">
        <v>54097.594899999996</v>
      </c>
      <c r="D33" s="67">
        <v>1.5E-3</v>
      </c>
      <c r="E33" s="119">
        <f t="shared" si="10"/>
        <v>117.00674602099608</v>
      </c>
      <c r="F33" s="119">
        <f t="shared" si="11"/>
        <v>117</v>
      </c>
      <c r="G33" s="119">
        <f t="shared" si="12"/>
        <v>1.796799995645415E-3</v>
      </c>
      <c r="J33" s="119">
        <f>+G33</f>
        <v>1.796799995645415E-3</v>
      </c>
      <c r="Q33" s="172">
        <f t="shared" si="13"/>
        <v>39079.094899999996</v>
      </c>
      <c r="S33" s="120">
        <v>1</v>
      </c>
      <c r="Z33" s="119">
        <f t="shared" si="14"/>
        <v>117</v>
      </c>
      <c r="AA33" s="119">
        <f t="shared" si="15"/>
        <v>-5.2262064312269887E-5</v>
      </c>
      <c r="AB33" s="119">
        <f t="shared" si="16"/>
        <v>1.8490620599576849E-3</v>
      </c>
      <c r="AC33" s="119">
        <f t="shared" si="17"/>
        <v>1.796799995645415E-3</v>
      </c>
      <c r="AE33" s="119">
        <f t="shared" si="18"/>
        <v>3.4190305015749573E-6</v>
      </c>
      <c r="AF33" s="198">
        <f t="shared" si="19"/>
        <v>39079.094899999996</v>
      </c>
      <c r="AG33" s="120"/>
      <c r="AH33" s="119">
        <f t="shared" si="20"/>
        <v>2.2337037153015034E-3</v>
      </c>
      <c r="AI33" s="119">
        <f t="shared" si="21"/>
        <v>0.58216428168311607</v>
      </c>
      <c r="AJ33" s="119">
        <f t="shared" si="22"/>
        <v>0.38411853806294161</v>
      </c>
      <c r="AK33" s="119">
        <f t="shared" si="23"/>
        <v>0.1456028678650502</v>
      </c>
      <c r="AL33" s="119">
        <f t="shared" si="24"/>
        <v>2.8062822489244734</v>
      </c>
      <c r="AM33" s="119">
        <f t="shared" si="25"/>
        <v>5.9086324765343736</v>
      </c>
      <c r="AN33" s="119">
        <f t="shared" si="28"/>
        <v>8.8931988588412665</v>
      </c>
      <c r="AO33" s="119">
        <f t="shared" si="28"/>
        <v>8.8923024109277886</v>
      </c>
      <c r="AP33" s="119">
        <f t="shared" si="28"/>
        <v>8.8946523202995635</v>
      </c>
      <c r="AQ33" s="119">
        <f t="shared" si="28"/>
        <v>8.8884854345428579</v>
      </c>
      <c r="AR33" s="119">
        <f t="shared" si="28"/>
        <v>8.9046221138716426</v>
      </c>
      <c r="AS33" s="119">
        <f t="shared" si="28"/>
        <v>8.8620632926190339</v>
      </c>
      <c r="AT33" s="119">
        <f t="shared" si="28"/>
        <v>8.9721822456701368</v>
      </c>
      <c r="AU33" s="119">
        <f t="shared" si="27"/>
        <v>8.668567006421485</v>
      </c>
      <c r="AW33" s="119">
        <v>11000</v>
      </c>
      <c r="AX33" s="119">
        <f t="shared" si="0"/>
        <v>7.432738585229217E-3</v>
      </c>
      <c r="AY33" s="119">
        <f t="shared" si="1"/>
        <v>5.0921906598609705E-3</v>
      </c>
      <c r="AZ33" s="119">
        <f t="shared" si="2"/>
        <v>2.3405479253682461E-3</v>
      </c>
      <c r="BA33" s="119">
        <f t="shared" si="3"/>
        <v>1.2177494027593692</v>
      </c>
      <c r="BB33" s="119">
        <f t="shared" si="4"/>
        <v>0.84002972852625379</v>
      </c>
      <c r="BC33" s="119">
        <f t="shared" si="5"/>
        <v>1.0562805400166833</v>
      </c>
      <c r="BD33" s="119">
        <f t="shared" si="6"/>
        <v>0.58342155592447709</v>
      </c>
      <c r="BE33" s="119">
        <f t="shared" si="7"/>
        <v>13.262274729222169</v>
      </c>
      <c r="BF33" s="119">
        <f t="shared" si="7"/>
        <v>13.261936395538097</v>
      </c>
      <c r="BG33" s="119">
        <f t="shared" si="7"/>
        <v>13.260940791864034</v>
      </c>
      <c r="BH33" s="119">
        <f t="shared" si="7"/>
        <v>13.258015835652667</v>
      </c>
      <c r="BI33" s="119">
        <f t="shared" si="7"/>
        <v>13.249463289711102</v>
      </c>
      <c r="BJ33" s="119">
        <f t="shared" si="7"/>
        <v>13.224788275723208</v>
      </c>
      <c r="BK33" s="119">
        <f t="shared" si="7"/>
        <v>13.156057177624337</v>
      </c>
      <c r="BL33" s="119">
        <f t="shared" si="8"/>
        <v>12.978725953143549</v>
      </c>
    </row>
    <row r="34" spans="1:64" ht="12.95" customHeight="1" x14ac:dyDescent="0.2">
      <c r="A34" s="67" t="s">
        <v>32</v>
      </c>
      <c r="B34" s="74" t="s">
        <v>110</v>
      </c>
      <c r="C34" s="67">
        <v>54114.241999999998</v>
      </c>
      <c r="D34" s="67">
        <v>1.6000000000000001E-3</v>
      </c>
      <c r="E34" s="119">
        <f t="shared" si="10"/>
        <v>179.50768463701786</v>
      </c>
      <c r="F34" s="119">
        <f t="shared" si="11"/>
        <v>179.5</v>
      </c>
      <c r="G34" s="119">
        <f t="shared" si="12"/>
        <v>2.0467999929678626E-3</v>
      </c>
      <c r="J34" s="119">
        <f>+G34</f>
        <v>2.0467999929678626E-3</v>
      </c>
      <c r="Q34" s="172">
        <f t="shared" si="13"/>
        <v>39095.741999999998</v>
      </c>
      <c r="S34" s="120">
        <v>1</v>
      </c>
      <c r="Z34" s="119">
        <f t="shared" si="14"/>
        <v>179.5</v>
      </c>
      <c r="AA34" s="119">
        <f t="shared" si="15"/>
        <v>-8.1791253885815478E-5</v>
      </c>
      <c r="AB34" s="119">
        <f t="shared" si="16"/>
        <v>2.1285912468536781E-3</v>
      </c>
      <c r="AC34" s="119">
        <f t="shared" si="17"/>
        <v>2.0467999929678626E-3</v>
      </c>
      <c r="AE34" s="119">
        <f t="shared" si="18"/>
        <v>4.5309006961820961E-6</v>
      </c>
      <c r="AF34" s="198">
        <f t="shared" si="19"/>
        <v>39095.741999999998</v>
      </c>
      <c r="AG34" s="120"/>
      <c r="AH34" s="119">
        <f t="shared" si="20"/>
        <v>2.1745476011615786E-3</v>
      </c>
      <c r="AI34" s="119">
        <f t="shared" si="21"/>
        <v>0.58050249384669395</v>
      </c>
      <c r="AJ34" s="119">
        <f t="shared" si="22"/>
        <v>0.3733766202491649</v>
      </c>
      <c r="AK34" s="119">
        <f t="shared" si="23"/>
        <v>0.14074347218635275</v>
      </c>
      <c r="AL34" s="119">
        <f t="shared" si="24"/>
        <v>2.8178889569434635</v>
      </c>
      <c r="AM34" s="119">
        <f t="shared" si="25"/>
        <v>6.1244447660001846</v>
      </c>
      <c r="AN34" s="119">
        <f t="shared" si="28"/>
        <v>8.9111038114629473</v>
      </c>
      <c r="AO34" s="119">
        <f t="shared" si="28"/>
        <v>8.9101723907302866</v>
      </c>
      <c r="AP34" s="119">
        <f t="shared" si="28"/>
        <v>8.9125889401080709</v>
      </c>
      <c r="AQ34" s="119">
        <f t="shared" si="28"/>
        <v>8.906312408621881</v>
      </c>
      <c r="AR34" s="119">
        <f t="shared" si="28"/>
        <v>8.9225689271614552</v>
      </c>
      <c r="AS34" s="119">
        <f t="shared" si="28"/>
        <v>8.8801467556709319</v>
      </c>
      <c r="AT34" s="119">
        <f t="shared" si="28"/>
        <v>8.9888755124963566</v>
      </c>
      <c r="AU34" s="119">
        <f t="shared" si="27"/>
        <v>8.6933198258802857</v>
      </c>
      <c r="AW34" s="119">
        <v>11500</v>
      </c>
      <c r="AX34" s="119">
        <f t="shared" si="0"/>
        <v>8.6775614894387659E-3</v>
      </c>
      <c r="AY34" s="119">
        <f t="shared" si="1"/>
        <v>5.5384281052391496E-3</v>
      </c>
      <c r="AZ34" s="119">
        <f t="shared" si="2"/>
        <v>3.1391333841996162E-3</v>
      </c>
      <c r="BA34" s="119">
        <f t="shared" si="3"/>
        <v>1.0687598127107265</v>
      </c>
      <c r="BB34" s="119">
        <f t="shared" si="4"/>
        <v>0.97698238004986526</v>
      </c>
      <c r="BC34" s="119">
        <f t="shared" si="5"/>
        <v>1.4147669103029588</v>
      </c>
      <c r="BD34" s="119">
        <f t="shared" si="6"/>
        <v>0.85498924321847558</v>
      </c>
      <c r="BE34" s="119">
        <f t="shared" si="7"/>
        <v>13.543492789103741</v>
      </c>
      <c r="BF34" s="119">
        <f t="shared" si="7"/>
        <v>13.543404675357385</v>
      </c>
      <c r="BG34" s="119">
        <f t="shared" si="7"/>
        <v>13.543048839016382</v>
      </c>
      <c r="BH34" s="119">
        <f t="shared" si="7"/>
        <v>13.541613740824911</v>
      </c>
      <c r="BI34" s="119">
        <f t="shared" si="7"/>
        <v>13.535856504629818</v>
      </c>
      <c r="BJ34" s="119">
        <f t="shared" si="7"/>
        <v>13.513228250019136</v>
      </c>
      <c r="BK34" s="119">
        <f t="shared" si="7"/>
        <v>13.430366858212883</v>
      </c>
      <c r="BL34" s="119">
        <f t="shared" si="8"/>
        <v>13.176748508813954</v>
      </c>
    </row>
    <row r="35" spans="1:64" ht="12.95" customHeight="1" x14ac:dyDescent="0.2">
      <c r="A35" s="67" t="s">
        <v>32</v>
      </c>
      <c r="B35" s="74" t="s">
        <v>109</v>
      </c>
      <c r="C35" s="67">
        <v>54114.368699999999</v>
      </c>
      <c r="D35" s="67">
        <v>5.9999999999999995E-4</v>
      </c>
      <c r="E35" s="119">
        <f t="shared" si="10"/>
        <v>179.9833752331393</v>
      </c>
      <c r="F35" s="119">
        <f t="shared" si="11"/>
        <v>180</v>
      </c>
      <c r="G35" s="119">
        <f t="shared" si="12"/>
        <v>-4.4280000001890585E-3</v>
      </c>
      <c r="J35" s="119">
        <f>+G35</f>
        <v>-4.4280000001890585E-3</v>
      </c>
      <c r="Q35" s="172">
        <f t="shared" si="13"/>
        <v>39095.868699999999</v>
      </c>
      <c r="S35" s="120">
        <v>1</v>
      </c>
      <c r="Z35" s="119">
        <f t="shared" si="14"/>
        <v>180</v>
      </c>
      <c r="AA35" s="119">
        <f t="shared" si="15"/>
        <v>-8.202904023797003E-5</v>
      </c>
      <c r="AB35" s="119">
        <f t="shared" si="16"/>
        <v>-4.3459709599510885E-3</v>
      </c>
      <c r="AC35" s="119">
        <f t="shared" si="17"/>
        <v>-4.4280000001890585E-3</v>
      </c>
      <c r="AE35" s="119">
        <f t="shared" si="18"/>
        <v>1.8887463584738184E-5</v>
      </c>
      <c r="AF35" s="198">
        <f t="shared" si="19"/>
        <v>39095.868699999999</v>
      </c>
      <c r="AG35" s="120"/>
      <c r="AH35" s="119">
        <f t="shared" si="20"/>
        <v>2.1740722057682392E-3</v>
      </c>
      <c r="AI35" s="119">
        <f t="shared" si="21"/>
        <v>0.58048946471321006</v>
      </c>
      <c r="AJ35" s="119">
        <f t="shared" si="22"/>
        <v>0.37329072811081843</v>
      </c>
      <c r="AK35" s="119">
        <f t="shared" si="23"/>
        <v>0.14070463181894424</v>
      </c>
      <c r="AL35" s="119">
        <f t="shared" si="24"/>
        <v>2.8179815433442186</v>
      </c>
      <c r="AM35" s="119">
        <f t="shared" si="25"/>
        <v>6.1262279682667051</v>
      </c>
      <c r="AN35" s="119">
        <f t="shared" si="28"/>
        <v>8.9112468435784127</v>
      </c>
      <c r="AO35" s="119">
        <f t="shared" si="28"/>
        <v>8.9103151537158549</v>
      </c>
      <c r="AP35" s="119">
        <f t="shared" si="28"/>
        <v>8.9127322064693413</v>
      </c>
      <c r="AQ35" s="119">
        <f t="shared" si="28"/>
        <v>8.9064548754287767</v>
      </c>
      <c r="AR35" s="119">
        <f t="shared" si="28"/>
        <v>8.9227121649571348</v>
      </c>
      <c r="AS35" s="119">
        <f t="shared" si="28"/>
        <v>8.8802915065145047</v>
      </c>
      <c r="AT35" s="119">
        <f t="shared" si="28"/>
        <v>8.9890083218646684</v>
      </c>
      <c r="AU35" s="119">
        <f t="shared" si="27"/>
        <v>8.6935178484359561</v>
      </c>
      <c r="AW35" s="119">
        <v>12000</v>
      </c>
      <c r="AX35" s="119">
        <f t="shared" si="0"/>
        <v>9.6336637474984874E-3</v>
      </c>
      <c r="AY35" s="119">
        <f t="shared" si="1"/>
        <v>5.9940884816348326E-3</v>
      </c>
      <c r="AZ35" s="119">
        <f t="shared" si="2"/>
        <v>3.6395752658636548E-3</v>
      </c>
      <c r="BA35" s="119">
        <f t="shared" si="3"/>
        <v>0.94627810589580386</v>
      </c>
      <c r="BB35" s="119">
        <f t="shared" si="4"/>
        <v>0.99803066246987193</v>
      </c>
      <c r="BC35" s="119">
        <f t="shared" si="5"/>
        <v>1.6925080201261338</v>
      </c>
      <c r="BD35" s="119">
        <f t="shared" si="6"/>
        <v>1.1297691409963839</v>
      </c>
      <c r="BE35" s="119">
        <f t="shared" si="7"/>
        <v>13.791000422397172</v>
      </c>
      <c r="BF35" s="119">
        <f t="shared" si="7"/>
        <v>13.790993173499761</v>
      </c>
      <c r="BG35" s="119">
        <f t="shared" si="7"/>
        <v>13.790944893651927</v>
      </c>
      <c r="BH35" s="119">
        <f t="shared" si="7"/>
        <v>13.790623499948307</v>
      </c>
      <c r="BI35" s="119">
        <f t="shared" si="7"/>
        <v>13.788491262433521</v>
      </c>
      <c r="BJ35" s="119">
        <f t="shared" si="7"/>
        <v>13.774649816714374</v>
      </c>
      <c r="BK35" s="119">
        <f t="shared" si="7"/>
        <v>13.69476387523093</v>
      </c>
      <c r="BL35" s="119">
        <f t="shared" si="8"/>
        <v>13.374771064484362</v>
      </c>
    </row>
    <row r="36" spans="1:64" ht="12.95" customHeight="1" x14ac:dyDescent="0.2">
      <c r="A36" s="67" t="s">
        <v>32</v>
      </c>
      <c r="B36" s="74" t="s">
        <v>110</v>
      </c>
      <c r="C36" s="67">
        <v>54114.504099999998</v>
      </c>
      <c r="D36" s="67">
        <v>5.0000000000000001E-4</v>
      </c>
      <c r="E36" s="119">
        <f t="shared" si="10"/>
        <v>180.49172966655769</v>
      </c>
      <c r="F36" s="119">
        <f t="shared" si="11"/>
        <v>180.5</v>
      </c>
      <c r="G36" s="119">
        <f t="shared" si="12"/>
        <v>-2.2028000021236949E-3</v>
      </c>
      <c r="K36" s="119">
        <f t="shared" ref="K36:K49" si="29">+G36</f>
        <v>-2.2028000021236949E-3</v>
      </c>
      <c r="Q36" s="172">
        <f t="shared" si="13"/>
        <v>39096.004099999998</v>
      </c>
      <c r="S36" s="120">
        <v>1</v>
      </c>
      <c r="Z36" s="119">
        <f t="shared" si="14"/>
        <v>180.5</v>
      </c>
      <c r="AA36" s="119">
        <f t="shared" si="15"/>
        <v>-8.2266850831993078E-5</v>
      </c>
      <c r="AB36" s="119">
        <f t="shared" si="16"/>
        <v>-2.1205331512917018E-3</v>
      </c>
      <c r="AC36" s="119">
        <f t="shared" si="17"/>
        <v>-2.2028000021236949E-3</v>
      </c>
      <c r="AE36" s="119">
        <f t="shared" si="18"/>
        <v>4.4966608457271158E-6</v>
      </c>
      <c r="AF36" s="198">
        <f t="shared" si="19"/>
        <v>39096.004099999998</v>
      </c>
      <c r="AG36" s="120"/>
      <c r="AH36" s="119">
        <f t="shared" si="20"/>
        <v>2.1735967767100997E-3</v>
      </c>
      <c r="AI36" s="119">
        <f t="shared" si="21"/>
        <v>0.58047643976431473</v>
      </c>
      <c r="AJ36" s="119">
        <f t="shared" si="22"/>
        <v>0.37320483665355703</v>
      </c>
      <c r="AK36" s="119">
        <f t="shared" si="23"/>
        <v>0.14066579200036189</v>
      </c>
      <c r="AL36" s="119">
        <f t="shared" si="24"/>
        <v>2.8180741255617039</v>
      </c>
      <c r="AM36" s="119">
        <f t="shared" si="25"/>
        <v>6.1280121016242717</v>
      </c>
      <c r="AN36" s="119">
        <f t="shared" si="28"/>
        <v>8.9113898724410952</v>
      </c>
      <c r="AO36" s="119">
        <f t="shared" si="28"/>
        <v>8.910457913625855</v>
      </c>
      <c r="AP36" s="119">
        <f t="shared" si="28"/>
        <v>8.9128754692681493</v>
      </c>
      <c r="AQ36" s="119">
        <f t="shared" si="28"/>
        <v>8.9065973399284193</v>
      </c>
      <c r="AR36" s="119">
        <f t="shared" si="28"/>
        <v>8.9228553974381075</v>
      </c>
      <c r="AS36" s="119">
        <f t="shared" si="28"/>
        <v>8.8804362587118622</v>
      </c>
      <c r="AT36" s="119">
        <f t="shared" si="28"/>
        <v>8.9891411196459323</v>
      </c>
      <c r="AU36" s="119">
        <f t="shared" si="27"/>
        <v>8.6937158709916265</v>
      </c>
      <c r="AW36" s="119">
        <v>12500</v>
      </c>
      <c r="AX36" s="119">
        <f t="shared" si="0"/>
        <v>1.0358611122925033E-2</v>
      </c>
      <c r="AY36" s="119">
        <f t="shared" si="1"/>
        <v>6.4591717890480184E-3</v>
      </c>
      <c r="AZ36" s="119">
        <f t="shared" si="2"/>
        <v>3.8994393338770148E-3</v>
      </c>
      <c r="BA36" s="119">
        <f t="shared" si="3"/>
        <v>0.85131407095694711</v>
      </c>
      <c r="BB36" s="119">
        <f t="shared" si="4"/>
        <v>0.96001064131253333</v>
      </c>
      <c r="BC36" s="119">
        <f t="shared" si="5"/>
        <v>1.9134949537593369</v>
      </c>
      <c r="BD36" s="119">
        <f t="shared" si="6"/>
        <v>1.4185148453916192</v>
      </c>
      <c r="BE36" s="119">
        <f t="shared" si="7"/>
        <v>14.011799046914234</v>
      </c>
      <c r="BF36" s="119">
        <f t="shared" si="7"/>
        <v>14.011799006023175</v>
      </c>
      <c r="BG36" s="119">
        <f t="shared" si="7"/>
        <v>14.011798266950647</v>
      </c>
      <c r="BH36" s="119">
        <f t="shared" si="7"/>
        <v>14.011784909564863</v>
      </c>
      <c r="BI36" s="119">
        <f t="shared" si="7"/>
        <v>14.011543742727884</v>
      </c>
      <c r="BJ36" s="119">
        <f t="shared" si="7"/>
        <v>14.007266080661321</v>
      </c>
      <c r="BK36" s="119">
        <f t="shared" si="7"/>
        <v>13.946653985373239</v>
      </c>
      <c r="BL36" s="119">
        <f t="shared" si="8"/>
        <v>13.572793620154769</v>
      </c>
    </row>
    <row r="37" spans="1:64" ht="12.95" customHeight="1" x14ac:dyDescent="0.2">
      <c r="A37" s="156" t="s">
        <v>111</v>
      </c>
      <c r="B37" s="74" t="s">
        <v>110</v>
      </c>
      <c r="C37" s="67">
        <v>54474.345200000003</v>
      </c>
      <c r="D37" s="67"/>
      <c r="E37" s="119">
        <f t="shared" si="10"/>
        <v>1531.5022061230834</v>
      </c>
      <c r="F37" s="119">
        <f t="shared" si="11"/>
        <v>1531.5</v>
      </c>
      <c r="G37" s="119">
        <f t="shared" si="12"/>
        <v>5.8759999956237152E-4</v>
      </c>
      <c r="K37" s="119">
        <f t="shared" si="29"/>
        <v>5.8759999956237152E-4</v>
      </c>
      <c r="Q37" s="172">
        <f t="shared" si="13"/>
        <v>39455.845200000003</v>
      </c>
      <c r="S37" s="120">
        <v>1</v>
      </c>
      <c r="Z37" s="119">
        <f t="shared" si="14"/>
        <v>1531.5</v>
      </c>
      <c r="AA37" s="119">
        <f t="shared" si="15"/>
        <v>-7.8438738911894713E-4</v>
      </c>
      <c r="AB37" s="119">
        <f t="shared" si="16"/>
        <v>1.3719873886813188E-3</v>
      </c>
      <c r="AC37" s="119">
        <f t="shared" si="17"/>
        <v>5.8759999956237152E-4</v>
      </c>
      <c r="AE37" s="119">
        <f t="shared" si="18"/>
        <v>1.8823493947005841E-6</v>
      </c>
      <c r="AF37" s="198">
        <f t="shared" si="19"/>
        <v>39455.845200000003</v>
      </c>
      <c r="AG37" s="120"/>
      <c r="AH37" s="119">
        <f t="shared" si="20"/>
        <v>7.9502093176933477E-4</v>
      </c>
      <c r="AI37" s="119">
        <f t="shared" si="21"/>
        <v>0.55910140081697501</v>
      </c>
      <c r="AJ37" s="119">
        <f t="shared" si="22"/>
        <v>0.14297109923585544</v>
      </c>
      <c r="AK37" s="119">
        <f t="shared" si="23"/>
        <v>3.7353820023660507E-2</v>
      </c>
      <c r="AL37" s="119">
        <f t="shared" si="24"/>
        <v>3.0570724713421793</v>
      </c>
      <c r="AM37" s="119">
        <f t="shared" si="25"/>
        <v>23.648898935920698</v>
      </c>
      <c r="AN37" s="119">
        <f t="shared" si="28"/>
        <v>9.2889546372639078</v>
      </c>
      <c r="AO37" s="119">
        <f t="shared" si="28"/>
        <v>9.288344246511846</v>
      </c>
      <c r="AP37" s="119">
        <f t="shared" si="28"/>
        <v>9.2897365355409764</v>
      </c>
      <c r="AQ37" s="119">
        <f t="shared" si="28"/>
        <v>9.2865603630073785</v>
      </c>
      <c r="AR37" s="119">
        <f t="shared" si="28"/>
        <v>9.2938040390345176</v>
      </c>
      <c r="AS37" s="119">
        <f t="shared" si="28"/>
        <v>9.2772731654243383</v>
      </c>
      <c r="AT37" s="119">
        <f t="shared" si="28"/>
        <v>9.3149465495002097</v>
      </c>
      <c r="AU37" s="119">
        <f t="shared" si="27"/>
        <v>9.2287728164130645</v>
      </c>
      <c r="AW37" s="119">
        <v>13000</v>
      </c>
      <c r="AX37" s="119">
        <f t="shared" si="0"/>
        <v>1.090523382474258E-2</v>
      </c>
      <c r="AY37" s="119">
        <f t="shared" si="1"/>
        <v>6.9336780274787072E-3</v>
      </c>
      <c r="AZ37" s="119">
        <f t="shared" si="2"/>
        <v>3.9715557972638729E-3</v>
      </c>
      <c r="BA37" s="119">
        <f t="shared" si="3"/>
        <v>0.77844278115571686</v>
      </c>
      <c r="BB37" s="119">
        <f t="shared" si="4"/>
        <v>0.89360319886616513</v>
      </c>
      <c r="BC37" s="119">
        <f t="shared" si="5"/>
        <v>2.0952255818111123</v>
      </c>
      <c r="BD37" s="119">
        <f t="shared" si="6"/>
        <v>1.7337129619487215</v>
      </c>
      <c r="BE37" s="119">
        <f t="shared" si="7"/>
        <v>14.212054141785639</v>
      </c>
      <c r="BF37" s="119">
        <f t="shared" si="7"/>
        <v>14.212054142728793</v>
      </c>
      <c r="BG37" s="119">
        <f t="shared" si="7"/>
        <v>14.212054114239038</v>
      </c>
      <c r="BH37" s="119">
        <f t="shared" si="7"/>
        <v>14.2120549748225</v>
      </c>
      <c r="BI37" s="119">
        <f t="shared" si="7"/>
        <v>14.21202897502052</v>
      </c>
      <c r="BJ37" s="119">
        <f t="shared" si="7"/>
        <v>14.21281054068802</v>
      </c>
      <c r="BK37" s="119">
        <f t="shared" si="7"/>
        <v>14.183931777315623</v>
      </c>
      <c r="BL37" s="119">
        <f t="shared" si="8"/>
        <v>13.770816175825175</v>
      </c>
    </row>
    <row r="38" spans="1:64" ht="12.95" customHeight="1" x14ac:dyDescent="0.2">
      <c r="A38" s="67" t="s">
        <v>112</v>
      </c>
      <c r="B38" s="74" t="s">
        <v>110</v>
      </c>
      <c r="C38" s="67">
        <v>54783.843699999998</v>
      </c>
      <c r="D38" s="67">
        <v>5.0000000000000001E-4</v>
      </c>
      <c r="E38" s="119">
        <f t="shared" si="10"/>
        <v>2693.5032003051442</v>
      </c>
      <c r="F38" s="119">
        <f t="shared" si="11"/>
        <v>2693.5</v>
      </c>
      <c r="G38" s="119">
        <f t="shared" si="12"/>
        <v>8.5239999316399917E-4</v>
      </c>
      <c r="K38" s="119">
        <f t="shared" si="29"/>
        <v>8.5239999316399917E-4</v>
      </c>
      <c r="Q38" s="172">
        <f t="shared" si="13"/>
        <v>39765.343699999998</v>
      </c>
      <c r="S38" s="120">
        <v>1</v>
      </c>
      <c r="Z38" s="119">
        <f t="shared" si="14"/>
        <v>2693.5</v>
      </c>
      <c r="AA38" s="119">
        <f t="shared" si="15"/>
        <v>-1.4082647835200676E-3</v>
      </c>
      <c r="AB38" s="119">
        <f t="shared" si="16"/>
        <v>2.2606647766840668E-3</v>
      </c>
      <c r="AC38" s="119">
        <f t="shared" si="17"/>
        <v>8.5239999316399917E-4</v>
      </c>
      <c r="AE38" s="119">
        <f t="shared" si="18"/>
        <v>5.1106052325400218E-6</v>
      </c>
      <c r="AF38" s="198">
        <f t="shared" si="19"/>
        <v>39765.343699999998</v>
      </c>
      <c r="AG38" s="120"/>
      <c r="AH38" s="119">
        <f t="shared" si="20"/>
        <v>-4.6571004015316859E-4</v>
      </c>
      <c r="AI38" s="119">
        <f t="shared" si="21"/>
        <v>0.56039963209490085</v>
      </c>
      <c r="AJ38" s="119">
        <f t="shared" si="22"/>
        <v>-5.5141436704798097E-2</v>
      </c>
      <c r="AK38" s="119">
        <f t="shared" si="23"/>
        <v>-5.0382528416259155E-2</v>
      </c>
      <c r="AL38" s="119">
        <f t="shared" si="24"/>
        <v>-3.0274807100211074</v>
      </c>
      <c r="AM38" s="119">
        <f t="shared" si="25"/>
        <v>-17.507626374851277</v>
      </c>
      <c r="AN38" s="119">
        <f t="shared" si="28"/>
        <v>9.6080131463574876</v>
      </c>
      <c r="AO38" s="119">
        <f t="shared" si="28"/>
        <v>9.6087934601099132</v>
      </c>
      <c r="AP38" s="119">
        <f t="shared" si="28"/>
        <v>9.6069999655219469</v>
      </c>
      <c r="AQ38" s="119">
        <f t="shared" si="28"/>
        <v>9.6111230773865959</v>
      </c>
      <c r="AR38" s="119">
        <f t="shared" si="28"/>
        <v>9.6016490092261133</v>
      </c>
      <c r="AS38" s="119">
        <f t="shared" si="28"/>
        <v>9.6234438992537683</v>
      </c>
      <c r="AT38" s="119">
        <f t="shared" si="28"/>
        <v>9.5734300889605759</v>
      </c>
      <c r="AU38" s="119">
        <f t="shared" si="27"/>
        <v>9.6889772357910893</v>
      </c>
      <c r="AW38" s="119">
        <v>13500</v>
      </c>
      <c r="AX38" s="119">
        <f t="shared" si="0"/>
        <v>1.1315097275545721E-2</v>
      </c>
      <c r="AY38" s="119">
        <f t="shared" si="1"/>
        <v>7.4176071969269015E-3</v>
      </c>
      <c r="AZ38" s="119">
        <f t="shared" si="2"/>
        <v>3.8974900786188193E-3</v>
      </c>
      <c r="BA38" s="119">
        <f t="shared" si="3"/>
        <v>0.72225498238218611</v>
      </c>
      <c r="BB38" s="119">
        <f t="shared" si="4"/>
        <v>0.81407773085703505</v>
      </c>
      <c r="BC38" s="119">
        <f t="shared" si="5"/>
        <v>2.2493958051991818</v>
      </c>
      <c r="BD38" s="119">
        <f t="shared" si="6"/>
        <v>2.0909473649194625</v>
      </c>
      <c r="BE38" s="119">
        <f t="shared" si="7"/>
        <v>14.396518805622165</v>
      </c>
      <c r="BF38" s="119">
        <f t="shared" si="7"/>
        <v>14.396518624043463</v>
      </c>
      <c r="BG38" s="119">
        <f t="shared" si="7"/>
        <v>14.396520224199643</v>
      </c>
      <c r="BH38" s="119">
        <f t="shared" ref="BH38:BK61" si="30">$BL38+$AB$7*SIN(BI38)</f>
        <v>14.396506122545103</v>
      </c>
      <c r="BI38" s="119">
        <f t="shared" si="30"/>
        <v>14.396630370037709</v>
      </c>
      <c r="BJ38" s="119">
        <f t="shared" si="30"/>
        <v>14.395533634959266</v>
      </c>
      <c r="BK38" s="119">
        <f t="shared" si="30"/>
        <v>14.405062961636729</v>
      </c>
      <c r="BL38" s="119">
        <f t="shared" si="8"/>
        <v>13.96883873149558</v>
      </c>
    </row>
    <row r="39" spans="1:64" ht="12.95" customHeight="1" x14ac:dyDescent="0.2">
      <c r="A39" s="67" t="s">
        <v>112</v>
      </c>
      <c r="B39" s="74" t="s">
        <v>109</v>
      </c>
      <c r="C39" s="67">
        <v>54783.9709</v>
      </c>
      <c r="D39" s="67">
        <v>5.9999999999999995E-4</v>
      </c>
      <c r="E39" s="119">
        <f t="shared" si="10"/>
        <v>2693.9807681333018</v>
      </c>
      <c r="F39" s="119">
        <f t="shared" si="11"/>
        <v>2694</v>
      </c>
      <c r="G39" s="119">
        <f t="shared" si="12"/>
        <v>-5.1224000053480268E-3</v>
      </c>
      <c r="K39" s="119">
        <f t="shared" si="29"/>
        <v>-5.1224000053480268E-3</v>
      </c>
      <c r="Q39" s="172">
        <f t="shared" si="13"/>
        <v>39765.4709</v>
      </c>
      <c r="S39" s="120">
        <v>1</v>
      </c>
      <c r="Z39" s="119">
        <f t="shared" si="14"/>
        <v>2694</v>
      </c>
      <c r="AA39" s="119">
        <f t="shared" si="15"/>
        <v>-1.4085235534458615E-3</v>
      </c>
      <c r="AB39" s="119">
        <f t="shared" si="16"/>
        <v>-3.7138764519021655E-3</v>
      </c>
      <c r="AC39" s="119">
        <f t="shared" si="17"/>
        <v>-5.1224000053480268E-3</v>
      </c>
      <c r="AE39" s="119">
        <f t="shared" si="18"/>
        <v>1.3792878299993418E-5</v>
      </c>
      <c r="AF39" s="198">
        <f t="shared" si="19"/>
        <v>39765.4709</v>
      </c>
      <c r="AG39" s="120"/>
      <c r="AH39" s="119">
        <f t="shared" si="20"/>
        <v>-4.6625379761730377E-4</v>
      </c>
      <c r="AI39" s="119">
        <f t="shared" si="21"/>
        <v>0.56040397412859289</v>
      </c>
      <c r="AJ39" s="119">
        <f t="shared" si="22"/>
        <v>-5.5227454388917942E-2</v>
      </c>
      <c r="AK39" s="119">
        <f t="shared" si="23"/>
        <v>-5.0420399343706505E-2</v>
      </c>
      <c r="AL39" s="119">
        <f t="shared" si="24"/>
        <v>-3.0273945610612345</v>
      </c>
      <c r="AM39" s="119">
        <f t="shared" si="25"/>
        <v>-17.494390222607471</v>
      </c>
      <c r="AN39" s="119">
        <f t="shared" si="28"/>
        <v>9.608151005664423</v>
      </c>
      <c r="AO39" s="119">
        <f t="shared" si="28"/>
        <v>9.6089317657613265</v>
      </c>
      <c r="AP39" s="119">
        <f t="shared" si="28"/>
        <v>9.6071371994789487</v>
      </c>
      <c r="AQ39" s="119">
        <f t="shared" si="28"/>
        <v>9.6112628816573373</v>
      </c>
      <c r="AR39" s="119">
        <f t="shared" si="28"/>
        <v>9.6017826692746056</v>
      </c>
      <c r="AS39" s="119">
        <f t="shared" si="28"/>
        <v>9.6235922791365507</v>
      </c>
      <c r="AT39" s="119">
        <f t="shared" si="28"/>
        <v>9.5735435334042371</v>
      </c>
      <c r="AU39" s="119">
        <f t="shared" si="27"/>
        <v>9.6891752583467596</v>
      </c>
      <c r="AW39" s="119">
        <v>14000</v>
      </c>
      <c r="AX39" s="119">
        <f t="shared" si="0"/>
        <v>1.1619776935917977E-2</v>
      </c>
      <c r="AY39" s="119">
        <f t="shared" si="1"/>
        <v>7.9109592973925988E-3</v>
      </c>
      <c r="AZ39" s="119">
        <f t="shared" si="2"/>
        <v>3.7088176385253785E-3</v>
      </c>
      <c r="BA39" s="119">
        <f t="shared" si="3"/>
        <v>0.67860424617670345</v>
      </c>
      <c r="BB39" s="119">
        <f t="shared" si="4"/>
        <v>0.72891552409191629</v>
      </c>
      <c r="BC39" s="119">
        <f t="shared" si="5"/>
        <v>2.3837986597705285</v>
      </c>
      <c r="BD39" s="119">
        <f t="shared" si="6"/>
        <v>2.5117151519182253</v>
      </c>
      <c r="BE39" s="119">
        <f t="shared" ref="BE39:BG61" si="31">$BL39+$AB$7*SIN(BF39)</f>
        <v>14.568765377837767</v>
      </c>
      <c r="BF39" s="119">
        <f t="shared" si="31"/>
        <v>14.56875460499665</v>
      </c>
      <c r="BG39" s="119">
        <f t="shared" si="31"/>
        <v>14.568812803153955</v>
      </c>
      <c r="BH39" s="119">
        <f t="shared" si="30"/>
        <v>14.568498311540235</v>
      </c>
      <c r="BI39" s="119">
        <f t="shared" si="30"/>
        <v>14.570195216685965</v>
      </c>
      <c r="BJ39" s="119">
        <f t="shared" si="30"/>
        <v>14.560963716958199</v>
      </c>
      <c r="BK39" s="119">
        <f t="shared" si="30"/>
        <v>14.609144338461892</v>
      </c>
      <c r="BL39" s="119">
        <f t="shared" si="8"/>
        <v>14.166861287165988</v>
      </c>
    </row>
    <row r="40" spans="1:64" ht="12.95" customHeight="1" x14ac:dyDescent="0.2">
      <c r="A40" s="67" t="s">
        <v>113</v>
      </c>
      <c r="B40" s="74" t="s">
        <v>109</v>
      </c>
      <c r="C40" s="67">
        <v>55139.815399999999</v>
      </c>
      <c r="D40" s="67">
        <v>5.0000000000000001E-4</v>
      </c>
      <c r="E40" s="119">
        <f t="shared" si="10"/>
        <v>4029.9861535365435</v>
      </c>
      <c r="F40" s="119">
        <f t="shared" si="11"/>
        <v>4030</v>
      </c>
      <c r="G40" s="119">
        <f t="shared" si="12"/>
        <v>-3.6880000043311156E-3</v>
      </c>
      <c r="K40" s="119">
        <f t="shared" si="29"/>
        <v>-3.6880000043311156E-3</v>
      </c>
      <c r="Q40" s="172">
        <f t="shared" si="13"/>
        <v>40121.315399999999</v>
      </c>
      <c r="S40" s="120">
        <v>1</v>
      </c>
      <c r="Z40" s="119">
        <f t="shared" si="14"/>
        <v>4030</v>
      </c>
      <c r="AA40" s="119">
        <f t="shared" si="15"/>
        <v>-2.0266713501054046E-3</v>
      </c>
      <c r="AB40" s="119">
        <f t="shared" si="16"/>
        <v>-1.661328654225711E-3</v>
      </c>
      <c r="AC40" s="119">
        <f t="shared" si="17"/>
        <v>-3.6880000043311156E-3</v>
      </c>
      <c r="AE40" s="119">
        <f t="shared" si="18"/>
        <v>2.7600128973514123E-6</v>
      </c>
      <c r="AF40" s="198">
        <f t="shared" si="19"/>
        <v>40121.315399999999</v>
      </c>
      <c r="AG40" s="120"/>
      <c r="AH40" s="119">
        <f t="shared" si="20"/>
        <v>-1.8795387895230637E-3</v>
      </c>
      <c r="AI40" s="119">
        <f t="shared" si="21"/>
        <v>0.58479467771641036</v>
      </c>
      <c r="AJ40" s="119">
        <f t="shared" si="22"/>
        <v>-0.28977221851451496</v>
      </c>
      <c r="AK40" s="119">
        <f t="shared" si="23"/>
        <v>-0.15294254796914469</v>
      </c>
      <c r="AL40" s="119">
        <f t="shared" si="24"/>
        <v>-2.788661291895167</v>
      </c>
      <c r="AM40" s="119">
        <f t="shared" si="25"/>
        <v>-5.6078798810368795</v>
      </c>
      <c r="AN40" s="119">
        <f t="shared" si="28"/>
        <v>9.9834401543268836</v>
      </c>
      <c r="AO40" s="119">
        <f t="shared" si="28"/>
        <v>9.984279508114783</v>
      </c>
      <c r="AP40" s="119">
        <f t="shared" si="28"/>
        <v>9.9820428493882201</v>
      </c>
      <c r="AQ40" s="119">
        <f t="shared" si="28"/>
        <v>9.9880099318037949</v>
      </c>
      <c r="AR40" s="119">
        <f t="shared" si="28"/>
        <v>9.9721395751624495</v>
      </c>
      <c r="AS40" s="119">
        <f t="shared" si="28"/>
        <v>10.014708267380197</v>
      </c>
      <c r="AT40" s="119">
        <f t="shared" si="28"/>
        <v>9.9028834406521309</v>
      </c>
      <c r="AU40" s="119">
        <f t="shared" si="27"/>
        <v>10.218291527098085</v>
      </c>
      <c r="AW40" s="119">
        <v>14500</v>
      </c>
      <c r="AX40" s="119">
        <f t="shared" si="0"/>
        <v>1.1843313617446696E-2</v>
      </c>
      <c r="AY40" s="119">
        <f t="shared" si="1"/>
        <v>8.4137343288758007E-3</v>
      </c>
      <c r="AZ40" s="119">
        <f t="shared" si="2"/>
        <v>3.4295792885708954E-3</v>
      </c>
      <c r="BA40" s="119">
        <f t="shared" si="3"/>
        <v>0.64452022283073651</v>
      </c>
      <c r="BB40" s="119">
        <f t="shared" si="4"/>
        <v>0.64175345253525151</v>
      </c>
      <c r="BC40" s="119">
        <f t="shared" si="5"/>
        <v>2.5037527106443873</v>
      </c>
      <c r="BD40" s="119">
        <f t="shared" si="6"/>
        <v>3.0285483307368817</v>
      </c>
      <c r="BE40" s="119">
        <f t="shared" si="31"/>
        <v>14.731504840659554</v>
      </c>
      <c r="BF40" s="119">
        <f t="shared" si="31"/>
        <v>14.731427015442183</v>
      </c>
      <c r="BG40" s="119">
        <f t="shared" si="31"/>
        <v>14.731741081068607</v>
      </c>
      <c r="BH40" s="119">
        <f t="shared" si="30"/>
        <v>14.730472765871067</v>
      </c>
      <c r="BI40" s="119">
        <f t="shared" si="30"/>
        <v>14.735580196115039</v>
      </c>
      <c r="BJ40" s="119">
        <f t="shared" si="30"/>
        <v>14.714770955322431</v>
      </c>
      <c r="BK40" s="119">
        <f t="shared" si="30"/>
        <v>14.795939098995991</v>
      </c>
      <c r="BL40" s="119">
        <f t="shared" si="8"/>
        <v>14.364883842836395</v>
      </c>
    </row>
    <row r="41" spans="1:64" ht="12.95" customHeight="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19">
        <f t="shared" si="10"/>
        <v>4030.497511541214</v>
      </c>
      <c r="F41" s="119">
        <f t="shared" si="11"/>
        <v>4030.5</v>
      </c>
      <c r="G41" s="119">
        <f t="shared" si="12"/>
        <v>-6.6280000464757904E-4</v>
      </c>
      <c r="K41" s="119">
        <f t="shared" si="29"/>
        <v>-6.6280000464757904E-4</v>
      </c>
      <c r="Q41" s="172">
        <f t="shared" si="13"/>
        <v>40121.4516</v>
      </c>
      <c r="S41" s="120">
        <v>1</v>
      </c>
      <c r="Z41" s="119">
        <f t="shared" si="14"/>
        <v>4030.5</v>
      </c>
      <c r="AA41" s="119">
        <f t="shared" si="15"/>
        <v>-2.0268653503719412E-3</v>
      </c>
      <c r="AB41" s="119">
        <f t="shared" si="16"/>
        <v>1.3640653457243621E-3</v>
      </c>
      <c r="AC41" s="119">
        <f t="shared" si="17"/>
        <v>-6.6280000464757904E-4</v>
      </c>
      <c r="AE41" s="119">
        <f t="shared" si="18"/>
        <v>1.8606742674061237E-6</v>
      </c>
      <c r="AF41" s="198">
        <f t="shared" si="19"/>
        <v>40121.4516</v>
      </c>
      <c r="AG41" s="120"/>
      <c r="AH41" s="119">
        <f t="shared" si="20"/>
        <v>-1.8800429648225515E-3</v>
      </c>
      <c r="AI41" s="119">
        <f t="shared" si="21"/>
        <v>0.58480905181180654</v>
      </c>
      <c r="AJ41" s="119">
        <f t="shared" si="22"/>
        <v>-0.28986215708228802</v>
      </c>
      <c r="AK41" s="119">
        <f t="shared" si="23"/>
        <v>-0.15298156481910638</v>
      </c>
      <c r="AL41" s="119">
        <f t="shared" si="24"/>
        <v>-2.7885673202545891</v>
      </c>
      <c r="AM41" s="119">
        <f t="shared" si="25"/>
        <v>-5.6063556718709373</v>
      </c>
      <c r="AN41" s="119">
        <f t="shared" ref="AN41:AT50" si="32">$AU41+$AB$7*SIN(AO41)</f>
        <v>9.9835842575307492</v>
      </c>
      <c r="AO41" s="119">
        <f t="shared" si="32"/>
        <v>9.9844232960943362</v>
      </c>
      <c r="AP41" s="119">
        <f t="shared" si="32"/>
        <v>9.9821872760403636</v>
      </c>
      <c r="AQ41" s="119">
        <f t="shared" si="32"/>
        <v>9.9881531929485021</v>
      </c>
      <c r="AR41" s="119">
        <f t="shared" si="32"/>
        <v>9.9722845173119872</v>
      </c>
      <c r="AS41" s="119">
        <f t="shared" si="32"/>
        <v>10.014852636113339</v>
      </c>
      <c r="AT41" s="119">
        <f t="shared" si="32"/>
        <v>9.9030200170803813</v>
      </c>
      <c r="AU41" s="119">
        <f t="shared" si="27"/>
        <v>10.218489549653755</v>
      </c>
      <c r="AW41" s="119">
        <v>15000</v>
      </c>
      <c r="AX41" s="119">
        <f t="shared" si="0"/>
        <v>1.2004308379423428E-2</v>
      </c>
      <c r="AY41" s="119">
        <f t="shared" si="1"/>
        <v>8.9259322913765055E-3</v>
      </c>
      <c r="AZ41" s="119">
        <f t="shared" si="2"/>
        <v>3.0783760880469238E-3</v>
      </c>
      <c r="BA41" s="119">
        <f t="shared" si="3"/>
        <v>0.61791030995123597</v>
      </c>
      <c r="BB41" s="119">
        <f t="shared" si="4"/>
        <v>0.55430369520174472</v>
      </c>
      <c r="BC41" s="119">
        <f t="shared" si="5"/>
        <v>2.6130090342328613</v>
      </c>
      <c r="BD41" s="119">
        <f t="shared" si="6"/>
        <v>3.6951862592007223</v>
      </c>
      <c r="BE41" s="119">
        <f t="shared" si="31"/>
        <v>14.886840747526865</v>
      </c>
      <c r="BF41" s="119">
        <f t="shared" si="31"/>
        <v>14.886576464860815</v>
      </c>
      <c r="BG41" s="119">
        <f t="shared" si="31"/>
        <v>14.887452847212424</v>
      </c>
      <c r="BH41" s="119">
        <f t="shared" si="30"/>
        <v>14.884543515788664</v>
      </c>
      <c r="BI41" s="119">
        <f t="shared" si="30"/>
        <v>14.894166967822155</v>
      </c>
      <c r="BJ41" s="119">
        <f t="shared" si="30"/>
        <v>14.861942132352628</v>
      </c>
      <c r="BK41" s="119">
        <f t="shared" si="30"/>
        <v>14.965886081186234</v>
      </c>
      <c r="BL41" s="119">
        <f t="shared" si="8"/>
        <v>14.562906398506801</v>
      </c>
    </row>
    <row r="42" spans="1:64" ht="12.95" customHeight="1" x14ac:dyDescent="0.2">
      <c r="A42" s="173" t="s">
        <v>114</v>
      </c>
      <c r="B42" s="156"/>
      <c r="C42" s="67">
        <v>55522.827499999999</v>
      </c>
      <c r="D42" s="67">
        <v>2.0000000000000001E-4</v>
      </c>
      <c r="E42" s="119">
        <f t="shared" si="10"/>
        <v>5467.991316675515</v>
      </c>
      <c r="F42" s="119">
        <f t="shared" si="11"/>
        <v>5468</v>
      </c>
      <c r="G42" s="119">
        <f t="shared" si="12"/>
        <v>-2.3128000029828399E-3</v>
      </c>
      <c r="K42" s="119">
        <f t="shared" si="29"/>
        <v>-2.3128000029828399E-3</v>
      </c>
      <c r="O42" s="119">
        <f t="shared" ref="O42:O73" ca="1" si="33">+C$11+C$12*$F42</f>
        <v>4.361188758073677E-4</v>
      </c>
      <c r="Q42" s="172">
        <f t="shared" si="13"/>
        <v>40504.327499999999</v>
      </c>
      <c r="S42" s="120">
        <v>1</v>
      </c>
      <c r="Z42" s="119">
        <f t="shared" si="14"/>
        <v>5468</v>
      </c>
      <c r="AA42" s="119">
        <f t="shared" si="15"/>
        <v>-2.3922545512570638E-3</v>
      </c>
      <c r="AB42" s="119">
        <f t="shared" si="16"/>
        <v>7.9454548274223834E-5</v>
      </c>
      <c r="AC42" s="119">
        <f t="shared" si="17"/>
        <v>-2.3128000029828399E-3</v>
      </c>
      <c r="AE42" s="119">
        <f t="shared" si="18"/>
        <v>6.3130252414609655E-9</v>
      </c>
      <c r="AF42" s="198">
        <f t="shared" si="19"/>
        <v>40504.327499999999</v>
      </c>
      <c r="AG42" s="120"/>
      <c r="AH42" s="119">
        <f t="shared" si="20"/>
        <v>-3.1761421380007214E-3</v>
      </c>
      <c r="AI42" s="119">
        <f t="shared" si="21"/>
        <v>0.64758588652556948</v>
      </c>
      <c r="AJ42" s="119">
        <f t="shared" si="22"/>
        <v>-0.55672914992642031</v>
      </c>
      <c r="AK42" s="119">
        <f t="shared" si="23"/>
        <v>-0.26756527288858872</v>
      </c>
      <c r="AL42" s="119">
        <f t="shared" si="24"/>
        <v>-2.4922070385071606</v>
      </c>
      <c r="AM42" s="119">
        <f t="shared" si="25"/>
        <v>-2.9708348184351641</v>
      </c>
      <c r="AN42" s="119">
        <f t="shared" si="32"/>
        <v>10.417262939089357</v>
      </c>
      <c r="AO42" s="119">
        <f t="shared" si="32"/>
        <v>10.417329468960384</v>
      </c>
      <c r="AP42" s="119">
        <f t="shared" si="32"/>
        <v>10.417054426616792</v>
      </c>
      <c r="AQ42" s="119">
        <f t="shared" si="32"/>
        <v>10.418192236129599</v>
      </c>
      <c r="AR42" s="119">
        <f t="shared" si="32"/>
        <v>10.413498072340902</v>
      </c>
      <c r="AS42" s="119">
        <f t="shared" si="32"/>
        <v>10.433088046185327</v>
      </c>
      <c r="AT42" s="119">
        <f t="shared" si="32"/>
        <v>10.354842494577257</v>
      </c>
      <c r="AU42" s="119">
        <f t="shared" si="27"/>
        <v>10.787804397206173</v>
      </c>
      <c r="AW42" s="119">
        <v>15500</v>
      </c>
      <c r="AX42" s="119">
        <f t="shared" si="0"/>
        <v>1.2117532602575686E-2</v>
      </c>
      <c r="AY42" s="119">
        <f t="shared" si="1"/>
        <v>9.447553184894715E-3</v>
      </c>
      <c r="AZ42" s="119">
        <f t="shared" si="2"/>
        <v>2.6699794176809712E-3</v>
      </c>
      <c r="BA42" s="119">
        <f t="shared" si="3"/>
        <v>0.5973050378017476</v>
      </c>
      <c r="BB42" s="119">
        <f t="shared" si="4"/>
        <v>0.4673026729960929</v>
      </c>
      <c r="BC42" s="119">
        <f t="shared" si="5"/>
        <v>2.7142978079588991</v>
      </c>
      <c r="BD42" s="119">
        <f t="shared" si="6"/>
        <v>4.6091753009482979</v>
      </c>
      <c r="BE42" s="119">
        <f t="shared" si="31"/>
        <v>15.036431732907669</v>
      </c>
      <c r="BF42" s="119">
        <f t="shared" si="31"/>
        <v>15.035856493477379</v>
      </c>
      <c r="BG42" s="119">
        <f t="shared" si="31"/>
        <v>15.03751676633931</v>
      </c>
      <c r="BH42" s="119">
        <f t="shared" si="30"/>
        <v>15.032718849300355</v>
      </c>
      <c r="BI42" s="119">
        <f t="shared" si="30"/>
        <v>15.046534640174153</v>
      </c>
      <c r="BJ42" s="119">
        <f t="shared" si="30"/>
        <v>15.006326750963833</v>
      </c>
      <c r="BK42" s="119">
        <f t="shared" si="30"/>
        <v>15.120082617757632</v>
      </c>
      <c r="BL42" s="119">
        <f t="shared" si="8"/>
        <v>14.760928954177206</v>
      </c>
    </row>
    <row r="43" spans="1:64" ht="12.95" customHeight="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19">
        <f t="shared" si="10"/>
        <v>5624.9924910718637</v>
      </c>
      <c r="F43" s="119">
        <f t="shared" si="11"/>
        <v>5625</v>
      </c>
      <c r="G43" s="119">
        <f t="shared" si="12"/>
        <v>-2.0000000076834112E-3</v>
      </c>
      <c r="K43" s="119">
        <f t="shared" si="29"/>
        <v>-2.0000000076834112E-3</v>
      </c>
      <c r="O43" s="119">
        <f t="shared" ca="1" si="33"/>
        <v>5.5729920742676482E-4</v>
      </c>
      <c r="Q43" s="172">
        <f t="shared" si="13"/>
        <v>40546.144699999997</v>
      </c>
      <c r="S43" s="120">
        <v>1</v>
      </c>
      <c r="Z43" s="119">
        <f t="shared" si="14"/>
        <v>5625</v>
      </c>
      <c r="AA43" s="119">
        <f t="shared" si="15"/>
        <v>-2.402122317581838E-3</v>
      </c>
      <c r="AB43" s="119">
        <f t="shared" si="16"/>
        <v>4.0212230989842678E-4</v>
      </c>
      <c r="AC43" s="119">
        <f t="shared" si="17"/>
        <v>-2.0000000076834112E-3</v>
      </c>
      <c r="AE43" s="119">
        <f t="shared" si="18"/>
        <v>1.6170235211804638E-7</v>
      </c>
      <c r="AF43" s="198">
        <f t="shared" si="19"/>
        <v>40546.144699999997</v>
      </c>
      <c r="AG43" s="120"/>
      <c r="AH43" s="119">
        <f t="shared" si="20"/>
        <v>-3.2923774267016107E-3</v>
      </c>
      <c r="AI43" s="119">
        <f t="shared" si="21"/>
        <v>0.65764563094901818</v>
      </c>
      <c r="AJ43" s="119">
        <f t="shared" si="22"/>
        <v>-0.58684833240093848</v>
      </c>
      <c r="AK43" s="119">
        <f t="shared" si="23"/>
        <v>-0.28032190179081229</v>
      </c>
      <c r="AL43" s="119">
        <f t="shared" si="24"/>
        <v>-2.4554892080800097</v>
      </c>
      <c r="AM43" s="119">
        <f t="shared" si="25"/>
        <v>-2.7997544232692562</v>
      </c>
      <c r="AN43" s="119">
        <f t="shared" si="32"/>
        <v>10.467722051711423</v>
      </c>
      <c r="AO43" s="119">
        <f t="shared" si="32"/>
        <v>10.467760795756501</v>
      </c>
      <c r="AP43" s="119">
        <f t="shared" si="32"/>
        <v>10.467586966296297</v>
      </c>
      <c r="AQ43" s="119">
        <f t="shared" si="32"/>
        <v>10.468367277325619</v>
      </c>
      <c r="AR43" s="119">
        <f t="shared" si="32"/>
        <v>10.464872637912103</v>
      </c>
      <c r="AS43" s="119">
        <f t="shared" si="32"/>
        <v>10.480690655498812</v>
      </c>
      <c r="AT43" s="119">
        <f t="shared" si="32"/>
        <v>10.412186620810909</v>
      </c>
      <c r="AU43" s="119">
        <f t="shared" si="27"/>
        <v>10.849983479686681</v>
      </c>
      <c r="AW43" s="119">
        <v>16000</v>
      </c>
      <c r="AX43" s="119">
        <f t="shared" si="0"/>
        <v>1.2195150918596869E-2</v>
      </c>
      <c r="AY43" s="119">
        <f t="shared" si="1"/>
        <v>9.9785970094304257E-3</v>
      </c>
      <c r="AZ43" s="119">
        <f t="shared" si="2"/>
        <v>2.2165539091664427E-3</v>
      </c>
      <c r="BA43" s="119">
        <f t="shared" si="3"/>
        <v>0.58167415122455934</v>
      </c>
      <c r="BB43" s="119">
        <f t="shared" si="4"/>
        <v>0.38099321103752193</v>
      </c>
      <c r="BC43" s="119">
        <f t="shared" si="5"/>
        <v>2.809664887548915</v>
      </c>
      <c r="BD43" s="119">
        <f t="shared" si="6"/>
        <v>5.9699842002252748</v>
      </c>
      <c r="BE43" s="119">
        <f t="shared" si="31"/>
        <v>15.181597058941151</v>
      </c>
      <c r="BF43" s="119">
        <f t="shared" si="31"/>
        <v>15.180690176226085</v>
      </c>
      <c r="BG43" s="119">
        <f t="shared" si="31"/>
        <v>15.183060211235361</v>
      </c>
      <c r="BH43" s="119">
        <f t="shared" si="30"/>
        <v>15.176859477569741</v>
      </c>
      <c r="BI43" s="119">
        <f t="shared" si="30"/>
        <v>15.193035780390462</v>
      </c>
      <c r="BJ43" s="119">
        <f t="shared" si="30"/>
        <v>15.150505970581952</v>
      </c>
      <c r="BK43" s="119">
        <f t="shared" si="30"/>
        <v>15.260241647005037</v>
      </c>
      <c r="BL43" s="119">
        <f t="shared" si="8"/>
        <v>14.958951509847612</v>
      </c>
    </row>
    <row r="44" spans="1:64" ht="12.95" customHeight="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19">
        <f t="shared" si="10"/>
        <v>5625.4907084523365</v>
      </c>
      <c r="F44" s="119">
        <f t="shared" si="11"/>
        <v>5625.5</v>
      </c>
      <c r="G44" s="119">
        <f t="shared" si="12"/>
        <v>-2.4748000068939291E-3</v>
      </c>
      <c r="K44" s="119">
        <f t="shared" si="29"/>
        <v>-2.4748000068939291E-3</v>
      </c>
      <c r="O44" s="119">
        <f t="shared" ca="1" si="33"/>
        <v>5.5768513204975615E-4</v>
      </c>
      <c r="Q44" s="172">
        <f t="shared" si="13"/>
        <v>40546.277399999999</v>
      </c>
      <c r="S44" s="120">
        <v>1</v>
      </c>
      <c r="Z44" s="119">
        <f t="shared" si="14"/>
        <v>5625.5</v>
      </c>
      <c r="AA44" s="119">
        <f t="shared" si="15"/>
        <v>-2.4021418087809094E-3</v>
      </c>
      <c r="AB44" s="119">
        <f t="shared" si="16"/>
        <v>-7.2658198113019663E-5</v>
      </c>
      <c r="AC44" s="119">
        <f t="shared" si="17"/>
        <v>-2.4748000068939291E-3</v>
      </c>
      <c r="AE44" s="119">
        <f t="shared" si="18"/>
        <v>5.2792137530308145E-9</v>
      </c>
      <c r="AF44" s="198">
        <f t="shared" si="19"/>
        <v>40546.277399999999</v>
      </c>
      <c r="AG44" s="120"/>
      <c r="AH44" s="119">
        <f t="shared" si="20"/>
        <v>-3.2927371520835792E-3</v>
      </c>
      <c r="AI44" s="119">
        <f t="shared" si="21"/>
        <v>0.65767892700243702</v>
      </c>
      <c r="AJ44" s="119">
        <f t="shared" si="22"/>
        <v>-0.58694449540115334</v>
      </c>
      <c r="AK44" s="119">
        <f t="shared" si="23"/>
        <v>-0.28036256100576418</v>
      </c>
      <c r="AL44" s="119">
        <f t="shared" si="24"/>
        <v>-2.4553704387700357</v>
      </c>
      <c r="AM44" s="119">
        <f t="shared" si="25"/>
        <v>-2.7992296318356242</v>
      </c>
      <c r="AN44" s="119">
        <f t="shared" si="32"/>
        <v>10.467884003920707</v>
      </c>
      <c r="AO44" s="119">
        <f t="shared" si="32"/>
        <v>10.46792267597276</v>
      </c>
      <c r="AP44" s="119">
        <f t="shared" si="32"/>
        <v>10.467749121291844</v>
      </c>
      <c r="AQ44" s="119">
        <f t="shared" si="32"/>
        <v>10.468528415047528</v>
      </c>
      <c r="AR44" s="119">
        <f t="shared" si="32"/>
        <v>10.465037358364464</v>
      </c>
      <c r="AS44" s="119">
        <f t="shared" si="32"/>
        <v>10.48084351445412</v>
      </c>
      <c r="AT44" s="119">
        <f t="shared" si="32"/>
        <v>10.412371940208589</v>
      </c>
      <c r="AU44" s="119">
        <f t="shared" si="27"/>
        <v>10.850181502242352</v>
      </c>
      <c r="AW44" s="119">
        <v>16500</v>
      </c>
      <c r="AX44" s="119">
        <f t="shared" si="0"/>
        <v>1.224755995059465E-2</v>
      </c>
      <c r="AY44" s="119">
        <f t="shared" si="1"/>
        <v>1.0519063764983643E-2</v>
      </c>
      <c r="AZ44" s="119">
        <f t="shared" si="2"/>
        <v>1.7284961856110072E-3</v>
      </c>
      <c r="BA44" s="119">
        <f t="shared" si="3"/>
        <v>0.57029825929847944</v>
      </c>
      <c r="BB44" s="119">
        <f t="shared" si="4"/>
        <v>0.29536271480865722</v>
      </c>
      <c r="BC44" s="119">
        <f t="shared" si="5"/>
        <v>2.9007000291564475</v>
      </c>
      <c r="BD44" s="119">
        <f t="shared" si="6"/>
        <v>8.2622666223771617</v>
      </c>
      <c r="BE44" s="119">
        <f t="shared" si="31"/>
        <v>15.323410615990156</v>
      </c>
      <c r="BF44" s="119">
        <f t="shared" si="31"/>
        <v>15.322329538641373</v>
      </c>
      <c r="BG44" s="119">
        <f t="shared" si="31"/>
        <v>15.324965017577115</v>
      </c>
      <c r="BH44" s="119">
        <f t="shared" si="30"/>
        <v>15.318535223268553</v>
      </c>
      <c r="BI44" s="119">
        <f t="shared" si="30"/>
        <v>15.334192955261942</v>
      </c>
      <c r="BJ44" s="119">
        <f t="shared" si="30"/>
        <v>15.295885015705595</v>
      </c>
      <c r="BK44" s="119">
        <f t="shared" si="30"/>
        <v>15.388624762664838</v>
      </c>
      <c r="BL44" s="119">
        <f t="shared" si="8"/>
        <v>15.156974065518018</v>
      </c>
    </row>
    <row r="45" spans="1:64" ht="12.95" customHeight="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19">
        <f t="shared" si="10"/>
        <v>6819.984336375941</v>
      </c>
      <c r="F45" s="119">
        <f t="shared" si="11"/>
        <v>6820</v>
      </c>
      <c r="G45" s="119">
        <f t="shared" si="12"/>
        <v>-4.1720000008353963E-3</v>
      </c>
      <c r="K45" s="119">
        <f t="shared" si="29"/>
        <v>-4.1720000008353963E-3</v>
      </c>
      <c r="O45" s="119">
        <f t="shared" ca="1" si="33"/>
        <v>1.4796590563769512E-3</v>
      </c>
      <c r="Q45" s="172">
        <f t="shared" si="13"/>
        <v>40864.4303</v>
      </c>
      <c r="S45" s="120">
        <v>1</v>
      </c>
      <c r="Z45" s="119">
        <f t="shared" si="14"/>
        <v>6820</v>
      </c>
      <c r="AA45" s="119">
        <f t="shared" si="15"/>
        <v>-2.1788428361446824E-3</v>
      </c>
      <c r="AB45" s="119">
        <f t="shared" si="16"/>
        <v>-1.9931571646907139E-3</v>
      </c>
      <c r="AC45" s="119">
        <f t="shared" si="17"/>
        <v>-4.1720000008353963E-3</v>
      </c>
      <c r="AE45" s="119">
        <f t="shared" si="18"/>
        <v>3.9726754831579261E-6</v>
      </c>
      <c r="AF45" s="198">
        <f t="shared" si="19"/>
        <v>40864.4303</v>
      </c>
      <c r="AG45" s="120"/>
      <c r="AH45" s="119">
        <f t="shared" si="20"/>
        <v>-3.9091587441177113E-3</v>
      </c>
      <c r="AI45" s="119">
        <f t="shared" si="21"/>
        <v>0.76630879233896776</v>
      </c>
      <c r="AJ45" s="119">
        <f t="shared" si="22"/>
        <v>-0.81656952257796467</v>
      </c>
      <c r="AK45" s="119">
        <f t="shared" si="23"/>
        <v>-0.37573301970127942</v>
      </c>
      <c r="AL45" s="119">
        <f t="shared" si="24"/>
        <v>-2.1272071606121745</v>
      </c>
      <c r="AM45" s="119">
        <f t="shared" si="25"/>
        <v>-1.7996004812824409</v>
      </c>
      <c r="AN45" s="119">
        <f t="shared" si="32"/>
        <v>10.883552664950283</v>
      </c>
      <c r="AO45" s="119">
        <f t="shared" si="32"/>
        <v>10.883552659069267</v>
      </c>
      <c r="AP45" s="119">
        <f t="shared" si="32"/>
        <v>10.883552777965377</v>
      </c>
      <c r="AQ45" s="119">
        <f t="shared" si="32"/>
        <v>10.883550374275227</v>
      </c>
      <c r="AR45" s="119">
        <f t="shared" si="32"/>
        <v>10.883598979002731</v>
      </c>
      <c r="AS45" s="119">
        <f t="shared" si="32"/>
        <v>10.882620196028276</v>
      </c>
      <c r="AT45" s="119">
        <f t="shared" si="32"/>
        <v>10.904323276681236</v>
      </c>
      <c r="AU45" s="119">
        <f t="shared" si="27"/>
        <v>11.323257387738952</v>
      </c>
      <c r="AW45" s="119">
        <v>17000</v>
      </c>
      <c r="AX45" s="119">
        <f t="shared" si="0"/>
        <v>1.2283858259096087E-2</v>
      </c>
      <c r="AY45" s="119">
        <f t="shared" si="1"/>
        <v>1.1068953451554363E-2</v>
      </c>
      <c r="AZ45" s="119">
        <f t="shared" si="2"/>
        <v>1.2149048075417242E-3</v>
      </c>
      <c r="BA45" s="119">
        <f t="shared" si="3"/>
        <v>0.56268308511224219</v>
      </c>
      <c r="BB45" s="119">
        <f t="shared" si="4"/>
        <v>0.21024783532408128</v>
      </c>
      <c r="BC45" s="119">
        <f t="shared" si="5"/>
        <v>2.9887067240983622</v>
      </c>
      <c r="BD45" s="119">
        <f t="shared" si="6"/>
        <v>13.056157643717011</v>
      </c>
      <c r="BE45" s="119">
        <f t="shared" si="31"/>
        <v>15.462800037578077</v>
      </c>
      <c r="BF45" s="119">
        <f t="shared" si="31"/>
        <v>15.461850626664342</v>
      </c>
      <c r="BG45" s="119">
        <f t="shared" si="31"/>
        <v>15.464062346103187</v>
      </c>
      <c r="BH45" s="119">
        <f t="shared" si="30"/>
        <v>15.458908083965275</v>
      </c>
      <c r="BI45" s="119">
        <f t="shared" si="30"/>
        <v>15.470909533920722</v>
      </c>
      <c r="BJ45" s="119">
        <f t="shared" si="30"/>
        <v>15.442907549615967</v>
      </c>
      <c r="BK45" s="119">
        <f t="shared" si="30"/>
        <v>15.507953819609524</v>
      </c>
      <c r="BL45" s="119">
        <f t="shared" si="8"/>
        <v>15.354996621188427</v>
      </c>
    </row>
    <row r="46" spans="1:64" ht="12.95" customHeight="1" x14ac:dyDescent="0.2">
      <c r="A46" s="156" t="s">
        <v>117</v>
      </c>
      <c r="B46" s="74" t="s">
        <v>109</v>
      </c>
      <c r="C46" s="67">
        <v>55904.772940000003</v>
      </c>
      <c r="D46" s="67">
        <v>6.9999999999999999E-4</v>
      </c>
      <c r="E46" s="119">
        <f t="shared" si="10"/>
        <v>6901.9917431826434</v>
      </c>
      <c r="F46" s="119">
        <f t="shared" si="11"/>
        <v>6902</v>
      </c>
      <c r="G46" s="119">
        <f t="shared" si="12"/>
        <v>-2.1992000038153492E-3</v>
      </c>
      <c r="K46" s="119">
        <f t="shared" si="29"/>
        <v>-2.1992000038153492E-3</v>
      </c>
      <c r="O46" s="119">
        <f t="shared" ca="1" si="33"/>
        <v>1.5429506945475917E-3</v>
      </c>
      <c r="Q46" s="172">
        <f t="shared" si="13"/>
        <v>40886.272940000003</v>
      </c>
      <c r="S46" s="120">
        <v>1</v>
      </c>
      <c r="Z46" s="119">
        <f t="shared" si="14"/>
        <v>6902</v>
      </c>
      <c r="AA46" s="119">
        <f t="shared" si="15"/>
        <v>-2.1391972892117125E-3</v>
      </c>
      <c r="AB46" s="119">
        <f t="shared" si="16"/>
        <v>-6.0002714603636653E-5</v>
      </c>
      <c r="AC46" s="119">
        <f t="shared" si="17"/>
        <v>-2.1992000038153492E-3</v>
      </c>
      <c r="AE46" s="119">
        <f t="shared" si="18"/>
        <v>3.6003257598054714E-9</v>
      </c>
      <c r="AF46" s="198">
        <f t="shared" si="19"/>
        <v>40886.272940000003</v>
      </c>
      <c r="AG46" s="120"/>
      <c r="AH46" s="119">
        <f t="shared" si="20"/>
        <v>-3.9291309621174129E-3</v>
      </c>
      <c r="AI46" s="119">
        <f t="shared" si="21"/>
        <v>0.77645816854575878</v>
      </c>
      <c r="AJ46" s="119">
        <f t="shared" si="22"/>
        <v>-0.83174032949519905</v>
      </c>
      <c r="AK46" s="119">
        <f t="shared" si="23"/>
        <v>-0.3818585238304853</v>
      </c>
      <c r="AL46" s="119">
        <f t="shared" si="24"/>
        <v>-2.1004149685237312</v>
      </c>
      <c r="AM46" s="119">
        <f t="shared" si="25"/>
        <v>-1.7441536729372467</v>
      </c>
      <c r="AN46" s="119">
        <f t="shared" si="32"/>
        <v>10.914701187812813</v>
      </c>
      <c r="AO46" s="119">
        <f t="shared" si="32"/>
        <v>10.914701186448617</v>
      </c>
      <c r="AP46" s="119">
        <f t="shared" si="32"/>
        <v>10.91470122461269</v>
      </c>
      <c r="AQ46" s="119">
        <f t="shared" si="32"/>
        <v>10.914700156960771</v>
      </c>
      <c r="AR46" s="119">
        <f t="shared" si="32"/>
        <v>10.914730030166901</v>
      </c>
      <c r="AS46" s="119">
        <f t="shared" si="32"/>
        <v>10.913898284399497</v>
      </c>
      <c r="AT46" s="119">
        <f t="shared" si="32"/>
        <v>10.941643981940436</v>
      </c>
      <c r="AU46" s="119">
        <f t="shared" si="27"/>
        <v>11.355733086868899</v>
      </c>
      <c r="AW46" s="119">
        <v>17500</v>
      </c>
      <c r="AX46" s="119">
        <f t="shared" si="0"/>
        <v>1.2312092796694884E-2</v>
      </c>
      <c r="AY46" s="119">
        <f t="shared" si="1"/>
        <v>1.1628266069142586E-2</v>
      </c>
      <c r="AZ46" s="119">
        <f t="shared" si="2"/>
        <v>6.8382672755229869E-4</v>
      </c>
      <c r="BA46" s="119">
        <f t="shared" si="3"/>
        <v>0.55850768230603531</v>
      </c>
      <c r="BB46" s="119">
        <f t="shared" si="4"/>
        <v>0.12537591628605932</v>
      </c>
      <c r="BC46" s="119">
        <f t="shared" si="5"/>
        <v>3.0748284502865983</v>
      </c>
      <c r="BD46" s="119">
        <f t="shared" si="6"/>
        <v>29.945044441200544</v>
      </c>
      <c r="BE46" s="119">
        <f t="shared" si="31"/>
        <v>15.600635643826021</v>
      </c>
      <c r="BF46" s="119">
        <f t="shared" si="31"/>
        <v>15.600141316882192</v>
      </c>
      <c r="BG46" s="119">
        <f t="shared" si="31"/>
        <v>15.601264952601602</v>
      </c>
      <c r="BH46" s="119">
        <f t="shared" si="30"/>
        <v>15.598710661160563</v>
      </c>
      <c r="BI46" s="119">
        <f t="shared" si="30"/>
        <v>15.604516164839389</v>
      </c>
      <c r="BJ46" s="119">
        <f t="shared" si="30"/>
        <v>15.591315788031501</v>
      </c>
      <c r="BK46" s="119">
        <f t="shared" si="30"/>
        <v>15.621304550253178</v>
      </c>
      <c r="BL46" s="119">
        <f t="shared" si="8"/>
        <v>15.553019176858832</v>
      </c>
    </row>
    <row r="47" spans="1:64" ht="12.95" customHeight="1" x14ac:dyDescent="0.2">
      <c r="A47" s="156" t="s">
        <v>117</v>
      </c>
      <c r="B47" s="74" t="s">
        <v>109</v>
      </c>
      <c r="C47" s="67">
        <v>55905.83771</v>
      </c>
      <c r="D47" s="67">
        <v>6.9999999999999999E-4</v>
      </c>
      <c r="E47" s="119">
        <f t="shared" si="10"/>
        <v>6905.9893838774196</v>
      </c>
      <c r="F47" s="119">
        <f t="shared" si="11"/>
        <v>6906</v>
      </c>
      <c r="G47" s="119">
        <f t="shared" si="12"/>
        <v>-2.8276000011828728E-3</v>
      </c>
      <c r="K47" s="119">
        <f t="shared" si="29"/>
        <v>-2.8276000011828728E-3</v>
      </c>
      <c r="O47" s="119">
        <f t="shared" ca="1" si="33"/>
        <v>1.5460380915315259E-3</v>
      </c>
      <c r="Q47" s="172">
        <f t="shared" si="13"/>
        <v>40887.33771</v>
      </c>
      <c r="S47" s="120">
        <v>1</v>
      </c>
      <c r="Z47" s="119">
        <f t="shared" si="14"/>
        <v>6906</v>
      </c>
      <c r="AA47" s="119">
        <f t="shared" si="15"/>
        <v>-2.1371655774325292E-3</v>
      </c>
      <c r="AB47" s="119">
        <f t="shared" si="16"/>
        <v>-6.9043442375034359E-4</v>
      </c>
      <c r="AC47" s="119">
        <f t="shared" si="17"/>
        <v>-2.8276000011828728E-3</v>
      </c>
      <c r="AE47" s="119">
        <f t="shared" si="18"/>
        <v>4.7669969349946904E-7</v>
      </c>
      <c r="AF47" s="198">
        <f t="shared" si="19"/>
        <v>40887.33771</v>
      </c>
      <c r="AG47" s="120"/>
      <c r="AH47" s="119">
        <f t="shared" si="20"/>
        <v>-3.9300139169700212E-3</v>
      </c>
      <c r="AI47" s="119">
        <f t="shared" si="21"/>
        <v>0.77696438684420288</v>
      </c>
      <c r="AJ47" s="119">
        <f t="shared" si="22"/>
        <v>-0.83247527912909891</v>
      </c>
      <c r="AK47" s="119">
        <f t="shared" si="23"/>
        <v>-0.38215441629808661</v>
      </c>
      <c r="AL47" s="119">
        <f t="shared" si="24"/>
        <v>-2.0990898123705368</v>
      </c>
      <c r="AM47" s="119">
        <f t="shared" si="25"/>
        <v>-1.7414785756754954</v>
      </c>
      <c r="AN47" s="119">
        <f t="shared" si="32"/>
        <v>10.916231193539437</v>
      </c>
      <c r="AO47" s="119">
        <f t="shared" si="32"/>
        <v>10.916231192293827</v>
      </c>
      <c r="AP47" s="119">
        <f t="shared" si="32"/>
        <v>10.91623122781086</v>
      </c>
      <c r="AQ47" s="119">
        <f t="shared" si="32"/>
        <v>10.916230215091941</v>
      </c>
      <c r="AR47" s="119">
        <f t="shared" si="32"/>
        <v>10.916259096429355</v>
      </c>
      <c r="AS47" s="119">
        <f t="shared" si="32"/>
        <v>10.915439516607567</v>
      </c>
      <c r="AT47" s="119">
        <f t="shared" si="32"/>
        <v>10.943475718031888</v>
      </c>
      <c r="AU47" s="119">
        <f t="shared" si="27"/>
        <v>11.357317267314261</v>
      </c>
      <c r="AW47" s="119">
        <v>18000</v>
      </c>
      <c r="AX47" s="119">
        <f t="shared" si="0"/>
        <v>1.2339502496550935E-2</v>
      </c>
      <c r="AY47" s="119">
        <f t="shared" si="1"/>
        <v>1.2197001617748313E-2</v>
      </c>
      <c r="AZ47" s="119">
        <f t="shared" si="2"/>
        <v>1.4250087880262187E-4</v>
      </c>
      <c r="BA47" s="119">
        <f t="shared" si="3"/>
        <v>0.55759793650988854</v>
      </c>
      <c r="BB47" s="119">
        <f t="shared" si="4"/>
        <v>4.0390649591284099E-2</v>
      </c>
      <c r="BC47" s="119">
        <f t="shared" si="5"/>
        <v>-3.1230517685796504</v>
      </c>
      <c r="BD47" s="119">
        <f t="shared" si="6"/>
        <v>-107.86662581145166</v>
      </c>
      <c r="BE47" s="119">
        <f t="shared" si="31"/>
        <v>15.737785103473261</v>
      </c>
      <c r="BF47" s="119">
        <f t="shared" si="31"/>
        <v>15.737927717230999</v>
      </c>
      <c r="BG47" s="119">
        <f t="shared" si="31"/>
        <v>15.737605267116756</v>
      </c>
      <c r="BH47" s="119">
        <f t="shared" si="30"/>
        <v>15.738334332194473</v>
      </c>
      <c r="BI47" s="119">
        <f t="shared" si="30"/>
        <v>15.736685926332624</v>
      </c>
      <c r="BJ47" s="119">
        <f t="shared" si="30"/>
        <v>15.740413066988316</v>
      </c>
      <c r="BK47" s="119">
        <f t="shared" si="30"/>
        <v>15.731986349666705</v>
      </c>
      <c r="BL47" s="119">
        <f t="shared" si="8"/>
        <v>15.751041732529238</v>
      </c>
    </row>
    <row r="48" spans="1:64" ht="12.95" customHeight="1" x14ac:dyDescent="0.2">
      <c r="A48" s="144" t="s">
        <v>161</v>
      </c>
      <c r="B48" s="157" t="s">
        <v>110</v>
      </c>
      <c r="C48" s="143">
        <v>55917.159855999998</v>
      </c>
      <c r="D48" s="143"/>
      <c r="E48" s="119">
        <f t="shared" si="10"/>
        <v>6948.4979740911785</v>
      </c>
      <c r="F48" s="119">
        <f t="shared" si="11"/>
        <v>6948.5</v>
      </c>
      <c r="G48" s="119">
        <f t="shared" si="12"/>
        <v>-5.3960000514052808E-4</v>
      </c>
      <c r="K48" s="119">
        <f t="shared" si="29"/>
        <v>-5.3960000514052808E-4</v>
      </c>
      <c r="O48" s="119">
        <f t="shared" ca="1" si="33"/>
        <v>1.5788416844858214E-3</v>
      </c>
      <c r="Q48" s="172">
        <f t="shared" si="13"/>
        <v>40898.659855999998</v>
      </c>
      <c r="S48" s="120">
        <v>1</v>
      </c>
      <c r="Z48" s="119">
        <f t="shared" si="14"/>
        <v>6948.5</v>
      </c>
      <c r="AA48" s="119">
        <f t="shared" si="15"/>
        <v>-2.1150044891216158E-3</v>
      </c>
      <c r="AB48" s="119">
        <f t="shared" si="16"/>
        <v>1.5754044839810877E-3</v>
      </c>
      <c r="AC48" s="119">
        <f t="shared" si="17"/>
        <v>-5.3960000514052808E-4</v>
      </c>
      <c r="AE48" s="119">
        <f t="shared" si="18"/>
        <v>2.4818992881477173E-6</v>
      </c>
      <c r="AF48" s="198">
        <f t="shared" si="19"/>
        <v>40898.659855999998</v>
      </c>
      <c r="AG48" s="120"/>
      <c r="AH48" s="119">
        <f t="shared" si="20"/>
        <v>-3.9388584057567476E-3</v>
      </c>
      <c r="AI48" s="119">
        <f t="shared" si="21"/>
        <v>0.7824084865108123</v>
      </c>
      <c r="AJ48" s="119">
        <f t="shared" si="22"/>
        <v>-0.84025201879831424</v>
      </c>
      <c r="AK48" s="119">
        <f t="shared" si="23"/>
        <v>-0.38528017842785306</v>
      </c>
      <c r="AL48" s="119">
        <f t="shared" si="24"/>
        <v>-2.0849022623564131</v>
      </c>
      <c r="AM48" s="119">
        <f t="shared" si="25"/>
        <v>-1.7132197965898899</v>
      </c>
      <c r="AN48" s="119">
        <f t="shared" si="32"/>
        <v>10.932549565395307</v>
      </c>
      <c r="AO48" s="119">
        <f t="shared" si="32"/>
        <v>10.932549564994169</v>
      </c>
      <c r="AP48" s="119">
        <f t="shared" si="32"/>
        <v>10.932549579388041</v>
      </c>
      <c r="AQ48" s="119">
        <f t="shared" si="32"/>
        <v>10.932549062899383</v>
      </c>
      <c r="AR48" s="119">
        <f t="shared" si="32"/>
        <v>10.93256759846861</v>
      </c>
      <c r="AS48" s="119">
        <f t="shared" si="32"/>
        <v>10.931905773817979</v>
      </c>
      <c r="AT48" s="119">
        <f t="shared" si="32"/>
        <v>10.963001930198985</v>
      </c>
      <c r="AU48" s="119">
        <f t="shared" si="27"/>
        <v>11.374149184546248</v>
      </c>
      <c r="AW48" s="119">
        <v>18500</v>
      </c>
      <c r="AX48" s="119">
        <f t="shared" si="0"/>
        <v>1.2372903663101844E-2</v>
      </c>
      <c r="AY48" s="119">
        <f t="shared" si="1"/>
        <v>1.2775160097371546E-2</v>
      </c>
      <c r="AZ48" s="119">
        <f t="shared" si="2"/>
        <v>-4.0225643426970275E-4</v>
      </c>
      <c r="BA48" s="119">
        <f t="shared" si="3"/>
        <v>0.55991597872813914</v>
      </c>
      <c r="BB48" s="119">
        <f t="shared" si="4"/>
        <v>-4.511459454681848E-2</v>
      </c>
      <c r="BC48" s="119">
        <f t="shared" si="5"/>
        <v>-3.0375202162664441</v>
      </c>
      <c r="BD48" s="119">
        <f t="shared" si="6"/>
        <v>-19.200035540042894</v>
      </c>
      <c r="BE48" s="119">
        <f t="shared" si="31"/>
        <v>15.875125694647091</v>
      </c>
      <c r="BF48" s="119">
        <f t="shared" si="31"/>
        <v>15.875851990899108</v>
      </c>
      <c r="BG48" s="119">
        <f t="shared" si="31"/>
        <v>15.874187388299104</v>
      </c>
      <c r="BH48" s="119">
        <f t="shared" si="30"/>
        <v>15.878003196850351</v>
      </c>
      <c r="BI48" s="119">
        <f t="shared" si="30"/>
        <v>15.869259734574682</v>
      </c>
      <c r="BJ48" s="119">
        <f t="shared" si="30"/>
        <v>15.889313872641244</v>
      </c>
      <c r="BK48" s="119">
        <f t="shared" si="30"/>
        <v>15.843412927996944</v>
      </c>
      <c r="BL48" s="119">
        <f t="shared" si="8"/>
        <v>15.949064288199644</v>
      </c>
    </row>
    <row r="49" spans="1:64" ht="12.95" customHeight="1" x14ac:dyDescent="0.2">
      <c r="A49" s="144" t="s">
        <v>161</v>
      </c>
      <c r="B49" s="157" t="s">
        <v>109</v>
      </c>
      <c r="C49" s="143">
        <v>55917.290556</v>
      </c>
      <c r="D49" s="143"/>
      <c r="E49" s="119">
        <f t="shared" si="10"/>
        <v>6948.9886825435342</v>
      </c>
      <c r="F49" s="119">
        <f t="shared" si="11"/>
        <v>6949</v>
      </c>
      <c r="G49" s="119">
        <f t="shared" si="12"/>
        <v>-3.0144000047584996E-3</v>
      </c>
      <c r="K49" s="119">
        <f t="shared" si="29"/>
        <v>-3.0144000047584996E-3</v>
      </c>
      <c r="O49" s="119">
        <f t="shared" ca="1" si="33"/>
        <v>1.5792276091088128E-3</v>
      </c>
      <c r="Q49" s="172">
        <f t="shared" si="13"/>
        <v>40898.790556</v>
      </c>
      <c r="S49" s="120">
        <v>1</v>
      </c>
      <c r="Z49" s="119">
        <f t="shared" si="14"/>
        <v>6949</v>
      </c>
      <c r="AA49" s="119">
        <f t="shared" si="15"/>
        <v>-2.1147374738461483E-3</v>
      </c>
      <c r="AB49" s="119">
        <f t="shared" si="16"/>
        <v>-8.9966253091235127E-4</v>
      </c>
      <c r="AC49" s="119">
        <f t="shared" si="17"/>
        <v>-3.0144000047584996E-3</v>
      </c>
      <c r="AE49" s="119">
        <f t="shared" si="18"/>
        <v>8.0939266952761737E-7</v>
      </c>
      <c r="AF49" s="198">
        <f t="shared" si="19"/>
        <v>40898.790556</v>
      </c>
      <c r="AG49" s="120"/>
      <c r="AH49" s="119">
        <f t="shared" si="20"/>
        <v>-3.9389565671625803E-3</v>
      </c>
      <c r="AI49" s="119">
        <f t="shared" si="21"/>
        <v>0.78247325417941527</v>
      </c>
      <c r="AJ49" s="119">
        <f t="shared" si="22"/>
        <v>-0.84034314866876314</v>
      </c>
      <c r="AK49" s="119">
        <f t="shared" si="23"/>
        <v>-0.38531674955109391</v>
      </c>
      <c r="AL49" s="119">
        <f t="shared" si="24"/>
        <v>-2.084734164960488</v>
      </c>
      <c r="AM49" s="119">
        <f t="shared" si="25"/>
        <v>-1.712889102320639</v>
      </c>
      <c r="AN49" s="119">
        <f t="shared" si="32"/>
        <v>10.932742226938647</v>
      </c>
      <c r="AO49" s="119">
        <f t="shared" si="32"/>
        <v>10.932742226543681</v>
      </c>
      <c r="AP49" s="119">
        <f t="shared" si="32"/>
        <v>10.932742240759477</v>
      </c>
      <c r="AQ49" s="119">
        <f t="shared" si="32"/>
        <v>10.932741729098593</v>
      </c>
      <c r="AR49" s="119">
        <f t="shared" si="32"/>
        <v>10.932760147632159</v>
      </c>
      <c r="AS49" s="119">
        <f t="shared" si="32"/>
        <v>10.932100487832747</v>
      </c>
      <c r="AT49" s="119">
        <f t="shared" si="32"/>
        <v>10.963232345113315</v>
      </c>
      <c r="AU49" s="119">
        <f t="shared" si="27"/>
        <v>11.374347207101916</v>
      </c>
      <c r="AW49" s="119">
        <v>19000</v>
      </c>
      <c r="AX49" s="119">
        <f t="shared" si="0"/>
        <v>1.2419194033034278E-2</v>
      </c>
      <c r="AY49" s="119">
        <f t="shared" si="1"/>
        <v>1.3362741508012279E-2</v>
      </c>
      <c r="AZ49" s="119">
        <f t="shared" si="2"/>
        <v>-9.435474749780006E-4</v>
      </c>
      <c r="BA49" s="119">
        <f t="shared" si="3"/>
        <v>0.56555832829180053</v>
      </c>
      <c r="BB49" s="119">
        <f t="shared" si="4"/>
        <v>-0.13155508758235701</v>
      </c>
      <c r="BC49" s="119">
        <f t="shared" si="5"/>
        <v>-2.9507125900210971</v>
      </c>
      <c r="BD49" s="119">
        <f t="shared" si="6"/>
        <v>-10.445950922492941</v>
      </c>
      <c r="BE49" s="119">
        <f t="shared" si="31"/>
        <v>16.013531291549519</v>
      </c>
      <c r="BF49" s="119">
        <f t="shared" si="31"/>
        <v>16.014580511843427</v>
      </c>
      <c r="BG49" s="119">
        <f t="shared" si="31"/>
        <v>16.012094246445574</v>
      </c>
      <c r="BH49" s="119">
        <f t="shared" si="30"/>
        <v>16.017988961496364</v>
      </c>
      <c r="BI49" s="119">
        <f t="shared" si="30"/>
        <v>16.004030753104843</v>
      </c>
      <c r="BJ49" s="119">
        <f t="shared" si="30"/>
        <v>16.037184930640809</v>
      </c>
      <c r="BK49" s="119">
        <f t="shared" si="30"/>
        <v>15.958968885735011</v>
      </c>
      <c r="BL49" s="119">
        <f t="shared" si="8"/>
        <v>16.147086843870049</v>
      </c>
    </row>
    <row r="50" spans="1:64" ht="12.95" customHeight="1" x14ac:dyDescent="0.2">
      <c r="A50" s="144" t="s">
        <v>119</v>
      </c>
      <c r="B50" s="157" t="s">
        <v>109</v>
      </c>
      <c r="C50" s="143">
        <v>55918.089855999999</v>
      </c>
      <c r="D50" s="143"/>
      <c r="E50" s="119">
        <f t="shared" si="10"/>
        <v>6951.9896256649008</v>
      </c>
      <c r="F50" s="119">
        <f t="shared" si="11"/>
        <v>6952</v>
      </c>
      <c r="G50" s="119">
        <f t="shared" si="12"/>
        <v>-2.7632000055746175E-3</v>
      </c>
      <c r="L50" s="119">
        <f>+G50</f>
        <v>-2.7632000055746175E-3</v>
      </c>
      <c r="O50" s="119">
        <f t="shared" ca="1" si="33"/>
        <v>1.5815431568467634E-3</v>
      </c>
      <c r="Q50" s="172">
        <f t="shared" si="13"/>
        <v>40899.589855999999</v>
      </c>
      <c r="S50" s="120">
        <v>1</v>
      </c>
      <c r="Z50" s="119">
        <f t="shared" si="14"/>
        <v>6952</v>
      </c>
      <c r="AA50" s="119">
        <f t="shared" si="15"/>
        <v>-2.1131322828933635E-3</v>
      </c>
      <c r="AB50" s="119">
        <f t="shared" si="16"/>
        <v>-6.5006772268125408E-4</v>
      </c>
      <c r="AC50" s="119">
        <f t="shared" si="17"/>
        <v>-2.7632000055746175E-3</v>
      </c>
      <c r="AE50" s="119">
        <f t="shared" si="18"/>
        <v>4.2258804407199184E-7</v>
      </c>
      <c r="AF50" s="198">
        <f t="shared" si="19"/>
        <v>40899.589855999999</v>
      </c>
      <c r="AG50" s="120"/>
      <c r="AH50" s="119">
        <f t="shared" si="20"/>
        <v>-3.9395426341791474E-3</v>
      </c>
      <c r="AI50" s="119">
        <f t="shared" si="21"/>
        <v>0.78286221468394801</v>
      </c>
      <c r="AJ50" s="119">
        <f t="shared" si="22"/>
        <v>-0.84088974567053221</v>
      </c>
      <c r="AK50" s="119">
        <f t="shared" si="23"/>
        <v>-0.38553607460256395</v>
      </c>
      <c r="AL50" s="119">
        <f t="shared" si="24"/>
        <v>-2.0837249957408015</v>
      </c>
      <c r="AM50" s="119">
        <f t="shared" si="25"/>
        <v>-1.710905785984159</v>
      </c>
      <c r="AN50" s="119">
        <f t="shared" si="32"/>
        <v>10.933898531292412</v>
      </c>
      <c r="AO50" s="119">
        <f t="shared" si="32"/>
        <v>10.933898530932998</v>
      </c>
      <c r="AP50" s="119">
        <f t="shared" si="32"/>
        <v>10.933898544111445</v>
      </c>
      <c r="AQ50" s="119">
        <f t="shared" si="32"/>
        <v>10.933898060906063</v>
      </c>
      <c r="AR50" s="119">
        <f t="shared" si="32"/>
        <v>10.933915780748611</v>
      </c>
      <c r="AS50" s="119">
        <f t="shared" si="32"/>
        <v>10.9332692603572</v>
      </c>
      <c r="AT50" s="119">
        <f t="shared" si="32"/>
        <v>10.964615173096224</v>
      </c>
      <c r="AU50" s="119">
        <f t="shared" si="27"/>
        <v>11.375535342435938</v>
      </c>
      <c r="AW50" s="119">
        <v>19500</v>
      </c>
      <c r="AX50" s="119">
        <f t="shared" si="0"/>
        <v>1.2485832604243605E-2</v>
      </c>
      <c r="AY50" s="119">
        <f t="shared" si="1"/>
        <v>1.3959745849670521E-2</v>
      </c>
      <c r="AZ50" s="119">
        <f t="shared" si="2"/>
        <v>-1.4739132454269154E-3</v>
      </c>
      <c r="BA50" s="119">
        <f t="shared" si="3"/>
        <v>0.57476095555114193</v>
      </c>
      <c r="BB50" s="119">
        <f t="shared" si="4"/>
        <v>-0.21931697299774222</v>
      </c>
      <c r="BC50" s="119">
        <f t="shared" si="5"/>
        <v>-2.8615357844961293</v>
      </c>
      <c r="BD50" s="119">
        <f t="shared" si="6"/>
        <v>-7.094669421309983</v>
      </c>
      <c r="BE50" s="119">
        <f t="shared" si="31"/>
        <v>16.153866833721775</v>
      </c>
      <c r="BF50" s="119">
        <f t="shared" si="31"/>
        <v>16.154903080680249</v>
      </c>
      <c r="BG50" s="119">
        <f t="shared" si="31"/>
        <v>16.152307681063753</v>
      </c>
      <c r="BH50" s="119">
        <f t="shared" si="30"/>
        <v>16.158814258042739</v>
      </c>
      <c r="BI50" s="119">
        <f t="shared" si="30"/>
        <v>16.142540305893107</v>
      </c>
      <c r="BJ50" s="119">
        <f t="shared" si="30"/>
        <v>16.183488989191446</v>
      </c>
      <c r="BK50" s="119">
        <f t="shared" si="30"/>
        <v>16.081877426734433</v>
      </c>
      <c r="BL50" s="119">
        <f t="shared" si="8"/>
        <v>16.345109399540458</v>
      </c>
    </row>
    <row r="51" spans="1:64" ht="12.95" customHeight="1" x14ac:dyDescent="0.2">
      <c r="A51" s="144" t="s">
        <v>161</v>
      </c>
      <c r="B51" s="157" t="s">
        <v>109</v>
      </c>
      <c r="C51" s="143">
        <v>55918.090155999998</v>
      </c>
      <c r="D51" s="143"/>
      <c r="E51" s="119">
        <f t="shared" si="10"/>
        <v>6951.990752004117</v>
      </c>
      <c r="F51" s="119">
        <f t="shared" si="11"/>
        <v>6952</v>
      </c>
      <c r="G51" s="119">
        <f t="shared" si="12"/>
        <v>-2.4632000058772974E-3</v>
      </c>
      <c r="K51" s="119">
        <f>+G51</f>
        <v>-2.4632000058772974E-3</v>
      </c>
      <c r="O51" s="119">
        <f t="shared" ca="1" si="33"/>
        <v>1.5815431568467634E-3</v>
      </c>
      <c r="Q51" s="172">
        <f t="shared" si="13"/>
        <v>40899.590155999998</v>
      </c>
      <c r="S51" s="120">
        <v>1</v>
      </c>
      <c r="Z51" s="119">
        <f t="shared" si="14"/>
        <v>6952</v>
      </c>
      <c r="AA51" s="119">
        <f t="shared" si="15"/>
        <v>-2.1131322828933635E-3</v>
      </c>
      <c r="AB51" s="119">
        <f t="shared" si="16"/>
        <v>-3.5006772298393392E-4</v>
      </c>
      <c r="AC51" s="119">
        <f t="shared" si="17"/>
        <v>-2.4632000058772974E-3</v>
      </c>
      <c r="AE51" s="119">
        <f t="shared" si="18"/>
        <v>1.225474106751563E-7</v>
      </c>
      <c r="AF51" s="198">
        <f t="shared" si="19"/>
        <v>40899.590155999998</v>
      </c>
      <c r="AG51" s="120"/>
      <c r="AH51" s="119">
        <f t="shared" si="20"/>
        <v>-3.9395426341791474E-3</v>
      </c>
      <c r="AI51" s="119">
        <f t="shared" si="21"/>
        <v>0.78286221468394801</v>
      </c>
      <c r="AJ51" s="119">
        <f t="shared" si="22"/>
        <v>-0.84088974567053221</v>
      </c>
      <c r="AK51" s="119">
        <f t="shared" si="23"/>
        <v>-0.38553607460256395</v>
      </c>
      <c r="AL51" s="119">
        <f t="shared" si="24"/>
        <v>-2.0837249957408015</v>
      </c>
      <c r="AM51" s="119">
        <f t="shared" si="25"/>
        <v>-1.710905785984159</v>
      </c>
      <c r="AN51" s="119">
        <f t="shared" ref="AN51:AT60" si="34">$AU51+$AB$7*SIN(AO51)</f>
        <v>10.933898531292412</v>
      </c>
      <c r="AO51" s="119">
        <f t="shared" si="34"/>
        <v>10.933898530932998</v>
      </c>
      <c r="AP51" s="119">
        <f t="shared" si="34"/>
        <v>10.933898544111445</v>
      </c>
      <c r="AQ51" s="119">
        <f t="shared" si="34"/>
        <v>10.933898060906063</v>
      </c>
      <c r="AR51" s="119">
        <f t="shared" si="34"/>
        <v>10.933915780748611</v>
      </c>
      <c r="AS51" s="119">
        <f t="shared" si="34"/>
        <v>10.9332692603572</v>
      </c>
      <c r="AT51" s="119">
        <f t="shared" si="34"/>
        <v>10.964615173096224</v>
      </c>
      <c r="AU51" s="119">
        <f t="shared" si="27"/>
        <v>11.375535342435938</v>
      </c>
      <c r="AW51" s="119">
        <v>20000</v>
      </c>
      <c r="AX51" s="119">
        <f t="shared" si="0"/>
        <v>1.2581178585058944E-2</v>
      </c>
      <c r="AY51" s="119">
        <f t="shared" si="1"/>
        <v>1.4566173122346262E-2</v>
      </c>
      <c r="AZ51" s="119">
        <f t="shared" si="2"/>
        <v>-1.9849945372873165E-3</v>
      </c>
      <c r="BA51" s="119">
        <f t="shared" si="3"/>
        <v>0.58791569408993904</v>
      </c>
      <c r="BB51" s="119">
        <f t="shared" si="4"/>
        <v>-0.30873294126044704</v>
      </c>
      <c r="BC51" s="119">
        <f t="shared" si="5"/>
        <v>-2.7687895199439914</v>
      </c>
      <c r="BD51" s="119">
        <f t="shared" si="6"/>
        <v>-5.3024835138576005</v>
      </c>
      <c r="BE51" s="119">
        <f t="shared" si="31"/>
        <v>16.297018387189983</v>
      </c>
      <c r="BF51" s="119">
        <f t="shared" si="31"/>
        <v>16.297789186214921</v>
      </c>
      <c r="BG51" s="119">
        <f t="shared" si="31"/>
        <v>16.295694472320672</v>
      </c>
      <c r="BH51" s="119">
        <f t="shared" si="30"/>
        <v>16.301393916642457</v>
      </c>
      <c r="BI51" s="119">
        <f t="shared" si="30"/>
        <v>16.285936708930851</v>
      </c>
      <c r="BJ51" s="119">
        <f t="shared" si="30"/>
        <v>16.328240709912258</v>
      </c>
      <c r="BK51" s="119">
        <f t="shared" si="30"/>
        <v>16.21507437941073</v>
      </c>
      <c r="BL51" s="119">
        <f t="shared" si="8"/>
        <v>16.543131955210864</v>
      </c>
    </row>
    <row r="52" spans="1:64" ht="12.95" customHeight="1" x14ac:dyDescent="0.2">
      <c r="A52" s="144" t="s">
        <v>161</v>
      </c>
      <c r="B52" s="157" t="s">
        <v>110</v>
      </c>
      <c r="C52" s="143">
        <v>55918.225156</v>
      </c>
      <c r="D52" s="143"/>
      <c r="E52" s="119">
        <f t="shared" si="10"/>
        <v>6952.4976046519232</v>
      </c>
      <c r="F52" s="119">
        <f t="shared" si="11"/>
        <v>6952.5</v>
      </c>
      <c r="G52" s="119">
        <f t="shared" si="12"/>
        <v>-6.3800000498304144E-4</v>
      </c>
      <c r="K52" s="119">
        <f>+G52</f>
        <v>-6.3800000498304144E-4</v>
      </c>
      <c r="O52" s="119">
        <f t="shared" ca="1" si="33"/>
        <v>1.5819290814697547E-3</v>
      </c>
      <c r="Q52" s="172">
        <f t="shared" si="13"/>
        <v>40899.725156</v>
      </c>
      <c r="S52" s="120">
        <v>1</v>
      </c>
      <c r="Z52" s="119">
        <f t="shared" si="14"/>
        <v>6952.5</v>
      </c>
      <c r="AA52" s="119">
        <f t="shared" si="15"/>
        <v>-2.1128642341644061E-3</v>
      </c>
      <c r="AB52" s="119">
        <f t="shared" si="16"/>
        <v>1.4748642291813646E-3</v>
      </c>
      <c r="AC52" s="119">
        <f t="shared" si="17"/>
        <v>-6.3800000498304144E-4</v>
      </c>
      <c r="AE52" s="119">
        <f t="shared" si="18"/>
        <v>2.1752244945187408E-6</v>
      </c>
      <c r="AF52" s="198">
        <f t="shared" si="19"/>
        <v>40899.725156</v>
      </c>
      <c r="AG52" s="120"/>
      <c r="AH52" s="119">
        <f t="shared" si="20"/>
        <v>-3.9396398280920073E-3</v>
      </c>
      <c r="AI52" s="119">
        <f t="shared" si="21"/>
        <v>0.78292710056266779</v>
      </c>
      <c r="AJ52" s="119">
        <f t="shared" si="22"/>
        <v>-0.84098081471467223</v>
      </c>
      <c r="AK52" s="119">
        <f t="shared" si="23"/>
        <v>-0.38557261178899044</v>
      </c>
      <c r="AL52" s="119">
        <f t="shared" si="24"/>
        <v>-2.0835567033075511</v>
      </c>
      <c r="AM52" s="119">
        <f t="shared" si="25"/>
        <v>-1.7105753746466181</v>
      </c>
      <c r="AN52" s="119">
        <f t="shared" si="34"/>
        <v>10.934091304572469</v>
      </c>
      <c r="AO52" s="119">
        <f t="shared" si="34"/>
        <v>10.934091304218738</v>
      </c>
      <c r="AP52" s="119">
        <f t="shared" si="34"/>
        <v>10.934091317229427</v>
      </c>
      <c r="AQ52" s="119">
        <f t="shared" si="34"/>
        <v>10.934090838681321</v>
      </c>
      <c r="AR52" s="119">
        <f t="shared" si="34"/>
        <v>10.934108442680508</v>
      </c>
      <c r="AS52" s="119">
        <f t="shared" si="34"/>
        <v>10.933464137231681</v>
      </c>
      <c r="AT52" s="119">
        <f t="shared" si="34"/>
        <v>10.964845700830985</v>
      </c>
      <c r="AU52" s="119">
        <f t="shared" si="27"/>
        <v>11.375733364991611</v>
      </c>
      <c r="AW52" s="119">
        <v>20500</v>
      </c>
      <c r="AX52" s="119">
        <f t="shared" si="0"/>
        <v>1.2714725540363396E-2</v>
      </c>
      <c r="AY52" s="119">
        <f t="shared" si="1"/>
        <v>1.5182023326039507E-2</v>
      </c>
      <c r="AZ52" s="119">
        <f t="shared" si="2"/>
        <v>-2.4672977856761103E-3</v>
      </c>
      <c r="BA52" s="119">
        <f t="shared" si="3"/>
        <v>0.6056065886330817</v>
      </c>
      <c r="BB52" s="119">
        <f t="shared" si="4"/>
        <v>-0.40006373221543018</v>
      </c>
      <c r="BC52" s="119">
        <f t="shared" si="5"/>
        <v>-2.6710637439989715</v>
      </c>
      <c r="BD52" s="119">
        <f t="shared" si="6"/>
        <v>-4.1718234620503738</v>
      </c>
      <c r="BE52" s="119">
        <f t="shared" si="31"/>
        <v>16.443965095905835</v>
      </c>
      <c r="BF52" s="119">
        <f t="shared" si="31"/>
        <v>16.444393844245866</v>
      </c>
      <c r="BG52" s="119">
        <f t="shared" si="31"/>
        <v>16.443086737247782</v>
      </c>
      <c r="BH52" s="119">
        <f t="shared" si="30"/>
        <v>16.447076510442876</v>
      </c>
      <c r="BI52" s="119">
        <f t="shared" si="30"/>
        <v>16.434942934497844</v>
      </c>
      <c r="BJ52" s="119">
        <f t="shared" si="30"/>
        <v>16.472271478697163</v>
      </c>
      <c r="BK52" s="119">
        <f t="shared" si="30"/>
        <v>16.361093449999114</v>
      </c>
      <c r="BL52" s="119">
        <f t="shared" si="8"/>
        <v>16.74115451088127</v>
      </c>
    </row>
    <row r="53" spans="1:64" ht="12.95" customHeight="1" x14ac:dyDescent="0.2">
      <c r="A53" s="144" t="s">
        <v>119</v>
      </c>
      <c r="B53" s="157" t="s">
        <v>110</v>
      </c>
      <c r="C53" s="143">
        <v>55919.024656000001</v>
      </c>
      <c r="D53" s="143"/>
      <c r="E53" s="119">
        <f t="shared" ref="E53:E84" si="35">+(C53-C$7)/C$8</f>
        <v>6955.4992986661091</v>
      </c>
      <c r="F53" s="119">
        <f t="shared" ref="F53:F84" si="36">ROUND(2*E53,0)/2</f>
        <v>6955.5</v>
      </c>
      <c r="G53" s="119">
        <f t="shared" ref="G53:G84" si="37">+C53-(C$7+F53*C$8)</f>
        <v>-1.8680000357562676E-4</v>
      </c>
      <c r="L53" s="119">
        <f t="shared" ref="L53:L61" si="38">+G53</f>
        <v>-1.8680000357562676E-4</v>
      </c>
      <c r="O53" s="119">
        <f t="shared" ca="1" si="33"/>
        <v>1.5842446292077053E-3</v>
      </c>
      <c r="Q53" s="172">
        <f t="shared" ref="Q53:Q84" si="39">+C53-15018.5</f>
        <v>40900.524656000001</v>
      </c>
      <c r="S53" s="120">
        <v>1</v>
      </c>
      <c r="Z53" s="119">
        <f t="shared" ref="Z53:Z84" si="40">F53</f>
        <v>6955.5</v>
      </c>
      <c r="AA53" s="119">
        <f t="shared" ref="AA53:AA84" si="41">AB$3+AB$4*Z53+AB$5*Z53^2+AH53</f>
        <v>-2.1112528369195238E-3</v>
      </c>
      <c r="AB53" s="119">
        <f t="shared" ref="AB53:AB84" si="42">+G53-AA53</f>
        <v>1.924452833343897E-3</v>
      </c>
      <c r="AC53" s="119">
        <f t="shared" ref="AC53:AC84" si="43">+G53-P53</f>
        <v>-1.8680000357562676E-4</v>
      </c>
      <c r="AE53" s="119">
        <f t="shared" ref="AE53:AE84" si="44">+(G53-AA53)^2*S53</f>
        <v>3.7035187077653531E-6</v>
      </c>
      <c r="AF53" s="198">
        <f t="shared" ref="AF53:AF84" si="45">+C53-15018.5</f>
        <v>40900.524656000001</v>
      </c>
      <c r="AG53" s="120"/>
      <c r="AH53" s="119">
        <f t="shared" ref="AH53:AH84" si="46">$AB$6*($AB$11/AI53*AJ53+$AB$12)</f>
        <v>-3.9402200845795798E-3</v>
      </c>
      <c r="AI53" s="119">
        <f t="shared" ref="AI53:AI84" si="47">1+$AB$7*COS(AL53)</f>
        <v>0.78331677104989306</v>
      </c>
      <c r="AJ53" s="119">
        <f t="shared" ref="AJ53:AJ84" si="48">SIN(AL53+$AB$9)</f>
        <v>-0.84152704540181489</v>
      </c>
      <c r="AK53" s="119">
        <f t="shared" ref="AK53:AK84" si="49">$AB$7*SIN(AL53)</f>
        <v>-0.3857917325755818</v>
      </c>
      <c r="AL53" s="119">
        <f t="shared" ref="AL53:AL84" si="50">2*ATAN(AM53)</f>
        <v>-2.0825463624565006</v>
      </c>
      <c r="AM53" s="119">
        <f t="shared" ref="AM53:AM84" si="51">SQRT((1+$AB$7)/(1-$AB$7))*TAN(AN53/2)</f>
        <v>-1.7085937533616364</v>
      </c>
      <c r="AN53" s="119">
        <f t="shared" si="34"/>
        <v>10.935248279958154</v>
      </c>
      <c r="AO53" s="119">
        <f t="shared" si="34"/>
        <v>10.935248279637115</v>
      </c>
      <c r="AP53" s="119">
        <f t="shared" si="34"/>
        <v>10.935248291671499</v>
      </c>
      <c r="AQ53" s="119">
        <f t="shared" si="34"/>
        <v>10.935247840554293</v>
      </c>
      <c r="AR53" s="119">
        <f t="shared" si="34"/>
        <v>10.935264753299574</v>
      </c>
      <c r="AS53" s="119">
        <f t="shared" si="34"/>
        <v>10.934633887666239</v>
      </c>
      <c r="AT53" s="119">
        <f t="shared" si="34"/>
        <v>10.966229205549199</v>
      </c>
      <c r="AU53" s="119">
        <f t="shared" ref="AU53:AU84" si="52">$AB$9+$AB$18*(F53-AB$15)</f>
        <v>11.376921500325633</v>
      </c>
      <c r="AW53" s="119">
        <v>21000</v>
      </c>
      <c r="AX53" s="119">
        <f t="shared" si="0"/>
        <v>1.2897422790605493E-2</v>
      </c>
      <c r="AY53" s="119">
        <f t="shared" si="1"/>
        <v>1.5807296460750259E-2</v>
      </c>
      <c r="AZ53" s="119">
        <f t="shared" si="2"/>
        <v>-2.9098736701447673E-3</v>
      </c>
      <c r="BA53" s="119">
        <f t="shared" si="3"/>
        <v>0.62867546283364506</v>
      </c>
      <c r="BB53" s="119">
        <f t="shared" si="4"/>
        <v>-0.49345377051106809</v>
      </c>
      <c r="BC53" s="119">
        <f t="shared" si="5"/>
        <v>-2.5665939364898418</v>
      </c>
      <c r="BD53" s="119">
        <f t="shared" si="6"/>
        <v>-3.3819032407831982</v>
      </c>
      <c r="BE53" s="119">
        <f t="shared" si="31"/>
        <v>16.595875660193741</v>
      </c>
      <c r="BF53" s="119">
        <f t="shared" si="31"/>
        <v>16.596041546374682</v>
      </c>
      <c r="BG53" s="119">
        <f t="shared" si="31"/>
        <v>16.595447532705762</v>
      </c>
      <c r="BH53" s="119">
        <f t="shared" si="30"/>
        <v>16.597576616432306</v>
      </c>
      <c r="BI53" s="119">
        <f t="shared" si="30"/>
        <v>16.589971072873848</v>
      </c>
      <c r="BJ53" s="119">
        <f t="shared" si="30"/>
        <v>16.617476865476295</v>
      </c>
      <c r="BK53" s="119">
        <f t="shared" si="30"/>
        <v>16.521967192742338</v>
      </c>
      <c r="BL53" s="119">
        <f t="shared" si="8"/>
        <v>16.939177066551675</v>
      </c>
    </row>
    <row r="54" spans="1:64" ht="12.95" customHeight="1" x14ac:dyDescent="0.2">
      <c r="A54" s="144" t="s">
        <v>119</v>
      </c>
      <c r="B54" s="157" t="s">
        <v>109</v>
      </c>
      <c r="C54" s="143">
        <v>55919.952255999997</v>
      </c>
      <c r="D54" s="143"/>
      <c r="E54" s="119">
        <f t="shared" si="35"/>
        <v>6958.9819395260747</v>
      </c>
      <c r="F54" s="119">
        <f t="shared" si="36"/>
        <v>6959</v>
      </c>
      <c r="G54" s="119">
        <f t="shared" si="37"/>
        <v>-4.8104000088642351E-3</v>
      </c>
      <c r="L54" s="119">
        <f t="shared" si="38"/>
        <v>-4.8104000088642351E-3</v>
      </c>
      <c r="O54" s="119">
        <f t="shared" ca="1" si="33"/>
        <v>1.5869461015686473E-3</v>
      </c>
      <c r="Q54" s="172">
        <f t="shared" si="39"/>
        <v>40901.452255999997</v>
      </c>
      <c r="S54" s="120">
        <v>1</v>
      </c>
      <c r="Z54" s="119">
        <f t="shared" si="40"/>
        <v>6959</v>
      </c>
      <c r="AA54" s="119">
        <f t="shared" si="41"/>
        <v>-2.1093661381837553E-3</v>
      </c>
      <c r="AB54" s="119">
        <f t="shared" si="42"/>
        <v>-2.7010338706804798E-3</v>
      </c>
      <c r="AC54" s="119">
        <f t="shared" si="43"/>
        <v>-4.8104000088642351E-3</v>
      </c>
      <c r="AE54" s="119">
        <f t="shared" si="44"/>
        <v>7.2955839705631746E-6</v>
      </c>
      <c r="AF54" s="198">
        <f t="shared" si="45"/>
        <v>40901.452255999997</v>
      </c>
      <c r="AG54" s="120"/>
      <c r="AH54" s="119">
        <f t="shared" si="46"/>
        <v>-3.9408907439417032E-3</v>
      </c>
      <c r="AI54" s="119">
        <f t="shared" si="47"/>
        <v>0.7837721572954125</v>
      </c>
      <c r="AJ54" s="119">
        <f t="shared" si="48"/>
        <v>-0.84216391481572461</v>
      </c>
      <c r="AK54" s="119">
        <f t="shared" si="49"/>
        <v>-0.38604715083941993</v>
      </c>
      <c r="AL54" s="119">
        <f t="shared" si="50"/>
        <v>-2.0813663592136882</v>
      </c>
      <c r="AM54" s="119">
        <f t="shared" si="51"/>
        <v>-1.70628369280642</v>
      </c>
      <c r="AN54" s="119">
        <f t="shared" si="34"/>
        <v>10.936598812821462</v>
      </c>
      <c r="AO54" s="119">
        <f t="shared" si="34"/>
        <v>10.936598812535632</v>
      </c>
      <c r="AP54" s="119">
        <f t="shared" si="34"/>
        <v>10.936598823495284</v>
      </c>
      <c r="AQ54" s="119">
        <f t="shared" si="34"/>
        <v>10.936598403268375</v>
      </c>
      <c r="AR54" s="119">
        <f t="shared" si="34"/>
        <v>10.936614518207101</v>
      </c>
      <c r="AS54" s="119">
        <f t="shared" si="34"/>
        <v>10.935999657497423</v>
      </c>
      <c r="AT54" s="119">
        <f t="shared" si="34"/>
        <v>10.96784402712006</v>
      </c>
      <c r="AU54" s="119">
        <f t="shared" si="52"/>
        <v>11.378307658215325</v>
      </c>
      <c r="AW54" s="119">
        <v>21500</v>
      </c>
      <c r="AX54" s="119">
        <f t="shared" si="0"/>
        <v>1.3142306191778875E-2</v>
      </c>
      <c r="AY54" s="119">
        <f t="shared" si="1"/>
        <v>1.6441992526478513E-2</v>
      </c>
      <c r="AZ54" s="119">
        <f t="shared" si="2"/>
        <v>-3.299686334699637E-3</v>
      </c>
      <c r="BA54" s="119">
        <f t="shared" si="3"/>
        <v>0.65832500367391944</v>
      </c>
      <c r="BB54" s="119">
        <f t="shared" si="4"/>
        <v>-0.58880605524785135</v>
      </c>
      <c r="BC54" s="119">
        <f t="shared" si="5"/>
        <v>-2.4530692368791418</v>
      </c>
      <c r="BD54" s="119">
        <f t="shared" si="6"/>
        <v>-2.7890959167183325</v>
      </c>
      <c r="BE54" s="119">
        <f t="shared" si="31"/>
        <v>16.754205579644207</v>
      </c>
      <c r="BF54" s="119">
        <f t="shared" si="31"/>
        <v>16.754242877318436</v>
      </c>
      <c r="BG54" s="119">
        <f t="shared" si="31"/>
        <v>16.754074583938824</v>
      </c>
      <c r="BH54" s="119">
        <f t="shared" si="30"/>
        <v>16.754834340290088</v>
      </c>
      <c r="BI54" s="119">
        <f t="shared" si="30"/>
        <v>16.75141231113783</v>
      </c>
      <c r="BJ54" s="119">
        <f t="shared" si="30"/>
        <v>16.766989154129668</v>
      </c>
      <c r="BK54" s="119">
        <f t="shared" si="30"/>
        <v>16.699147567585197</v>
      </c>
      <c r="BL54" s="119">
        <f t="shared" si="8"/>
        <v>17.137199622222084</v>
      </c>
    </row>
    <row r="55" spans="1:64" ht="12.95" customHeight="1" x14ac:dyDescent="0.2">
      <c r="A55" s="144" t="s">
        <v>119</v>
      </c>
      <c r="B55" s="157" t="s">
        <v>110</v>
      </c>
      <c r="C55" s="143">
        <v>55920.089655999996</v>
      </c>
      <c r="D55" s="143"/>
      <c r="E55" s="119">
        <f t="shared" si="35"/>
        <v>6959.4978028876103</v>
      </c>
      <c r="F55" s="119">
        <f t="shared" si="36"/>
        <v>6959.5</v>
      </c>
      <c r="G55" s="119">
        <f t="shared" si="37"/>
        <v>-5.8520000311546028E-4</v>
      </c>
      <c r="L55" s="119">
        <f t="shared" si="38"/>
        <v>-5.8520000311546028E-4</v>
      </c>
      <c r="O55" s="119">
        <f t="shared" ca="1" si="33"/>
        <v>1.5873320261916386E-3</v>
      </c>
      <c r="Q55" s="172">
        <f t="shared" si="39"/>
        <v>40901.589655999996</v>
      </c>
      <c r="S55" s="120">
        <v>1</v>
      </c>
      <c r="Z55" s="119">
        <f t="shared" si="40"/>
        <v>6959.5</v>
      </c>
      <c r="AA55" s="119">
        <f t="shared" si="41"/>
        <v>-2.1090960169705061E-3</v>
      </c>
      <c r="AB55" s="119">
        <f t="shared" si="42"/>
        <v>1.5238960138550459E-3</v>
      </c>
      <c r="AC55" s="119">
        <f t="shared" si="43"/>
        <v>-5.8520000311546028E-4</v>
      </c>
      <c r="AE55" s="119">
        <f t="shared" si="44"/>
        <v>2.322259061043298E-6</v>
      </c>
      <c r="AF55" s="198">
        <f t="shared" si="45"/>
        <v>40901.589655999996</v>
      </c>
      <c r="AG55" s="120"/>
      <c r="AH55" s="119">
        <f t="shared" si="46"/>
        <v>-3.9409859972913052E-3</v>
      </c>
      <c r="AI55" s="119">
        <f t="shared" si="47"/>
        <v>0.78383728031712474</v>
      </c>
      <c r="AJ55" s="119">
        <f t="shared" si="48"/>
        <v>-0.84225486084661483</v>
      </c>
      <c r="AK55" s="119">
        <f t="shared" si="49"/>
        <v>-0.38608361950646958</v>
      </c>
      <c r="AL55" s="119">
        <f t="shared" si="50"/>
        <v>-2.0811976752962513</v>
      </c>
      <c r="AM55" s="119">
        <f t="shared" si="51"/>
        <v>-1.7059538447963958</v>
      </c>
      <c r="AN55" s="119">
        <f t="shared" si="34"/>
        <v>10.936791810187229</v>
      </c>
      <c r="AO55" s="119">
        <f t="shared" si="34"/>
        <v>10.936791809906181</v>
      </c>
      <c r="AP55" s="119">
        <f t="shared" si="34"/>
        <v>10.93679182071784</v>
      </c>
      <c r="AQ55" s="119">
        <f t="shared" si="34"/>
        <v>10.936791404805954</v>
      </c>
      <c r="AR55" s="119">
        <f t="shared" si="34"/>
        <v>10.93680740656932</v>
      </c>
      <c r="AS55" s="119">
        <f t="shared" si="34"/>
        <v>10.936194860842448</v>
      </c>
      <c r="AT55" s="119">
        <f t="shared" si="34"/>
        <v>10.968074780308084</v>
      </c>
      <c r="AU55" s="119">
        <f t="shared" si="52"/>
        <v>11.378505680770996</v>
      </c>
      <c r="AW55" s="119">
        <v>22000</v>
      </c>
      <c r="AX55" s="119">
        <f t="shared" si="0"/>
        <v>1.3465552988259522E-2</v>
      </c>
      <c r="AY55" s="119">
        <f t="shared" si="1"/>
        <v>1.7086111523224267E-2</v>
      </c>
      <c r="AZ55" s="119">
        <f t="shared" si="2"/>
        <v>-3.6205585349647447E-3</v>
      </c>
      <c r="BA55" s="119">
        <f t="shared" si="3"/>
        <v>0.69626930418617716</v>
      </c>
      <c r="BB55" s="119">
        <f t="shared" si="4"/>
        <v>-0.68549553479342551</v>
      </c>
      <c r="BC55" s="119">
        <f t="shared" si="5"/>
        <v>-2.3273660398647689</v>
      </c>
      <c r="BD55" s="119">
        <f t="shared" si="6"/>
        <v>-2.3190906714815438</v>
      </c>
      <c r="BE55" s="119">
        <f t="shared" si="31"/>
        <v>16.920791930798554</v>
      </c>
      <c r="BF55" s="119">
        <f t="shared" si="31"/>
        <v>16.920794847285269</v>
      </c>
      <c r="BG55" s="119">
        <f t="shared" si="31"/>
        <v>16.920776035415564</v>
      </c>
      <c r="BH55" s="119">
        <f t="shared" si="30"/>
        <v>16.920897392029485</v>
      </c>
      <c r="BI55" s="119">
        <f t="shared" si="30"/>
        <v>16.920115203410734</v>
      </c>
      <c r="BJ55" s="119">
        <f t="shared" si="30"/>
        <v>16.925185755751187</v>
      </c>
      <c r="BK55" s="119">
        <f t="shared" si="30"/>
        <v>16.893449190375115</v>
      </c>
      <c r="BL55" s="119">
        <f t="shared" si="8"/>
        <v>17.33522217789249</v>
      </c>
    </row>
    <row r="56" spans="1:64" ht="12.95" customHeight="1" x14ac:dyDescent="0.2">
      <c r="A56" s="144" t="s">
        <v>119</v>
      </c>
      <c r="B56" s="157" t="s">
        <v>110</v>
      </c>
      <c r="C56" s="143">
        <v>55921.953054999998</v>
      </c>
      <c r="D56" s="143"/>
      <c r="E56" s="119">
        <f t="shared" si="35"/>
        <v>6966.4938674583909</v>
      </c>
      <c r="F56" s="119">
        <f t="shared" si="36"/>
        <v>6966.5</v>
      </c>
      <c r="G56" s="119">
        <f t="shared" si="37"/>
        <v>-1.633400002901908E-3</v>
      </c>
      <c r="L56" s="119">
        <f t="shared" si="38"/>
        <v>-1.633400002901908E-3</v>
      </c>
      <c r="O56" s="119">
        <f t="shared" ca="1" si="33"/>
        <v>1.5927349709135225E-3</v>
      </c>
      <c r="Q56" s="172">
        <f t="shared" si="39"/>
        <v>40903.453054999998</v>
      </c>
      <c r="S56" s="120">
        <v>1</v>
      </c>
      <c r="Z56" s="119">
        <f t="shared" si="40"/>
        <v>6966.5</v>
      </c>
      <c r="AA56" s="119">
        <f t="shared" si="41"/>
        <v>-2.1052987290637072E-3</v>
      </c>
      <c r="AB56" s="119">
        <f t="shared" si="42"/>
        <v>4.718987261617992E-4</v>
      </c>
      <c r="AC56" s="119">
        <f t="shared" si="43"/>
        <v>-1.633400002901908E-3</v>
      </c>
      <c r="AE56" s="119">
        <f t="shared" si="44"/>
        <v>2.2268840775312874E-7</v>
      </c>
      <c r="AF56" s="198">
        <f t="shared" si="45"/>
        <v>40903.453054999998</v>
      </c>
      <c r="AG56" s="120"/>
      <c r="AH56" s="119">
        <f t="shared" si="46"/>
        <v>-3.942304942672184E-3</v>
      </c>
      <c r="AI56" s="119">
        <f t="shared" si="47"/>
        <v>0.78475078732086245</v>
      </c>
      <c r="AJ56" s="119">
        <f t="shared" si="48"/>
        <v>-0.84352717108626563</v>
      </c>
      <c r="AK56" s="119">
        <f t="shared" si="49"/>
        <v>-0.38659366144949286</v>
      </c>
      <c r="AL56" s="119">
        <f t="shared" si="50"/>
        <v>-2.0788331523559838</v>
      </c>
      <c r="AM56" s="119">
        <f t="shared" si="51"/>
        <v>-1.7013401762464297</v>
      </c>
      <c r="AN56" s="119">
        <f t="shared" si="34"/>
        <v>10.939495459141696</v>
      </c>
      <c r="AO56" s="119">
        <f t="shared" si="34"/>
        <v>10.939495458921456</v>
      </c>
      <c r="AP56" s="119">
        <f t="shared" si="34"/>
        <v>10.939495467801866</v>
      </c>
      <c r="AQ56" s="119">
        <f t="shared" si="34"/>
        <v>10.939495109731347</v>
      </c>
      <c r="AR56" s="119">
        <f t="shared" si="34"/>
        <v>10.939509549447202</v>
      </c>
      <c r="AS56" s="119">
        <f t="shared" si="34"/>
        <v>10.93893016253325</v>
      </c>
      <c r="AT56" s="119">
        <f t="shared" si="34"/>
        <v>10.971307014246213</v>
      </c>
      <c r="AU56" s="119">
        <f t="shared" si="52"/>
        <v>11.381277996550381</v>
      </c>
      <c r="AW56" s="119">
        <v>22500</v>
      </c>
      <c r="AX56" s="119">
        <f t="shared" si="0"/>
        <v>1.3887976768656005E-2</v>
      </c>
      <c r="AY56" s="119">
        <f t="shared" si="1"/>
        <v>1.773965345098753E-2</v>
      </c>
      <c r="AZ56" s="119">
        <f t="shared" si="2"/>
        <v>-3.8516766823315251E-3</v>
      </c>
      <c r="BA56" s="119">
        <f t="shared" si="3"/>
        <v>0.74494726959390478</v>
      </c>
      <c r="BB56" s="119">
        <f t="shared" si="4"/>
        <v>-0.78177940127890821</v>
      </c>
      <c r="BC56" s="119">
        <f t="shared" si="5"/>
        <v>-2.1851357550115682</v>
      </c>
      <c r="BD56" s="119">
        <f t="shared" si="6"/>
        <v>-1.9291566880700906</v>
      </c>
      <c r="BE56" s="119">
        <f t="shared" si="31"/>
        <v>17.097977518960253</v>
      </c>
      <c r="BF56" s="119">
        <f t="shared" si="31"/>
        <v>17.097977495171779</v>
      </c>
      <c r="BG56" s="119">
        <f t="shared" si="31"/>
        <v>17.09797779418329</v>
      </c>
      <c r="BH56" s="119">
        <f t="shared" si="30"/>
        <v>17.097974035764857</v>
      </c>
      <c r="BI56" s="119">
        <f t="shared" si="30"/>
        <v>17.098021282741055</v>
      </c>
      <c r="BJ56" s="119">
        <f t="shared" si="30"/>
        <v>17.097428227841064</v>
      </c>
      <c r="BK56" s="119">
        <f t="shared" si="30"/>
        <v>17.105017493632651</v>
      </c>
      <c r="BL56" s="119">
        <f t="shared" si="8"/>
        <v>17.533244733562896</v>
      </c>
    </row>
    <row r="57" spans="1:64" ht="12.95" customHeight="1" x14ac:dyDescent="0.2">
      <c r="A57" s="144" t="s">
        <v>119</v>
      </c>
      <c r="B57" s="157" t="s">
        <v>110</v>
      </c>
      <c r="C57" s="143">
        <v>55921.953255</v>
      </c>
      <c r="D57" s="143"/>
      <c r="E57" s="119">
        <f t="shared" si="35"/>
        <v>6966.4946183512111</v>
      </c>
      <c r="F57" s="119">
        <f t="shared" si="36"/>
        <v>6966.5</v>
      </c>
      <c r="G57" s="119">
        <f t="shared" si="37"/>
        <v>-1.4334000006783754E-3</v>
      </c>
      <c r="L57" s="119">
        <f t="shared" si="38"/>
        <v>-1.4334000006783754E-3</v>
      </c>
      <c r="O57" s="119">
        <f t="shared" ca="1" si="33"/>
        <v>1.5927349709135225E-3</v>
      </c>
      <c r="Q57" s="172">
        <f t="shared" si="39"/>
        <v>40903.453255</v>
      </c>
      <c r="S57" s="120">
        <v>1</v>
      </c>
      <c r="Z57" s="119">
        <f t="shared" si="40"/>
        <v>6966.5</v>
      </c>
      <c r="AA57" s="119">
        <f t="shared" si="41"/>
        <v>-2.1052987290637072E-3</v>
      </c>
      <c r="AB57" s="119">
        <f t="shared" si="42"/>
        <v>6.7189872838533185E-4</v>
      </c>
      <c r="AC57" s="119">
        <f t="shared" si="43"/>
        <v>-1.4334000006783754E-3</v>
      </c>
      <c r="AE57" s="119">
        <f t="shared" si="44"/>
        <v>4.5144790120582593E-7</v>
      </c>
      <c r="AF57" s="198">
        <f t="shared" si="45"/>
        <v>40903.453255</v>
      </c>
      <c r="AG57" s="120"/>
      <c r="AH57" s="119">
        <f t="shared" si="46"/>
        <v>-3.942304942672184E-3</v>
      </c>
      <c r="AI57" s="119">
        <f t="shared" si="47"/>
        <v>0.78475078732086245</v>
      </c>
      <c r="AJ57" s="119">
        <f t="shared" si="48"/>
        <v>-0.84352717108626563</v>
      </c>
      <c r="AK57" s="119">
        <f t="shared" si="49"/>
        <v>-0.38659366144949286</v>
      </c>
      <c r="AL57" s="119">
        <f t="shared" si="50"/>
        <v>-2.0788331523559838</v>
      </c>
      <c r="AM57" s="119">
        <f t="shared" si="51"/>
        <v>-1.7013401762464297</v>
      </c>
      <c r="AN57" s="119">
        <f t="shared" si="34"/>
        <v>10.939495459141696</v>
      </c>
      <c r="AO57" s="119">
        <f t="shared" si="34"/>
        <v>10.939495458921456</v>
      </c>
      <c r="AP57" s="119">
        <f t="shared" si="34"/>
        <v>10.939495467801866</v>
      </c>
      <c r="AQ57" s="119">
        <f t="shared" si="34"/>
        <v>10.939495109731347</v>
      </c>
      <c r="AR57" s="119">
        <f t="shared" si="34"/>
        <v>10.939509549447202</v>
      </c>
      <c r="AS57" s="119">
        <f t="shared" si="34"/>
        <v>10.93893016253325</v>
      </c>
      <c r="AT57" s="119">
        <f t="shared" si="34"/>
        <v>10.971307014246213</v>
      </c>
      <c r="AU57" s="119">
        <f t="shared" si="52"/>
        <v>11.381277996550381</v>
      </c>
      <c r="AW57" s="119">
        <v>23000</v>
      </c>
      <c r="AX57" s="119">
        <f t="shared" si="0"/>
        <v>1.4437045103296442E-2</v>
      </c>
      <c r="AY57" s="119">
        <f t="shared" si="1"/>
        <v>1.8402618309768297E-2</v>
      </c>
      <c r="AZ57" s="119">
        <f t="shared" si="2"/>
        <v>-3.9655732064718553E-3</v>
      </c>
      <c r="BA57" s="119">
        <f t="shared" si="3"/>
        <v>0.80780598436737283</v>
      </c>
      <c r="BB57" s="119">
        <f t="shared" si="4"/>
        <v>-0.87358862435199458</v>
      </c>
      <c r="BC57" s="119">
        <f t="shared" si="5"/>
        <v>-2.0201220008268179</v>
      </c>
      <c r="BD57" s="119">
        <f t="shared" si="6"/>
        <v>-1.5924216889492111</v>
      </c>
      <c r="BE57" s="119">
        <f t="shared" si="31"/>
        <v>17.288811527913357</v>
      </c>
      <c r="BF57" s="119">
        <f t="shared" si="31"/>
        <v>17.288811527913612</v>
      </c>
      <c r="BG57" s="119">
        <f t="shared" si="31"/>
        <v>17.288811527971106</v>
      </c>
      <c r="BH57" s="119">
        <f t="shared" si="30"/>
        <v>17.288811540897665</v>
      </c>
      <c r="BI57" s="119">
        <f t="shared" si="30"/>
        <v>17.288814446830369</v>
      </c>
      <c r="BJ57" s="119">
        <f t="shared" si="30"/>
        <v>17.289447676652877</v>
      </c>
      <c r="BK57" s="119">
        <f t="shared" si="30"/>
        <v>17.333323042326938</v>
      </c>
      <c r="BL57" s="119">
        <f t="shared" si="8"/>
        <v>17.731267289233301</v>
      </c>
    </row>
    <row r="58" spans="1:64" ht="12.95" customHeight="1" x14ac:dyDescent="0.2">
      <c r="A58" s="144" t="s">
        <v>119</v>
      </c>
      <c r="B58" s="157" t="s">
        <v>109</v>
      </c>
      <c r="C58" s="143">
        <v>55922.084454999997</v>
      </c>
      <c r="D58" s="143"/>
      <c r="E58" s="119">
        <f t="shared" si="35"/>
        <v>6966.9872040355749</v>
      </c>
      <c r="F58" s="119">
        <f t="shared" si="36"/>
        <v>6967</v>
      </c>
      <c r="G58" s="119">
        <f t="shared" si="37"/>
        <v>-3.4082000056514516E-3</v>
      </c>
      <c r="L58" s="119">
        <f t="shared" si="38"/>
        <v>-3.4082000056514516E-3</v>
      </c>
      <c r="O58" s="119">
        <f t="shared" ca="1" si="33"/>
        <v>1.5931208955365147E-3</v>
      </c>
      <c r="Q58" s="172">
        <f t="shared" si="39"/>
        <v>40903.584454999997</v>
      </c>
      <c r="S58" s="120">
        <v>1</v>
      </c>
      <c r="Z58" s="119">
        <f t="shared" si="40"/>
        <v>6967</v>
      </c>
      <c r="AA58" s="119">
        <f t="shared" si="41"/>
        <v>-2.1050263790495737E-3</v>
      </c>
      <c r="AB58" s="119">
        <f t="shared" si="42"/>
        <v>-1.3031736266018779E-3</v>
      </c>
      <c r="AC58" s="119">
        <f t="shared" si="43"/>
        <v>-3.4082000056514516E-3</v>
      </c>
      <c r="AE58" s="119">
        <f t="shared" si="44"/>
        <v>1.6982615010706907E-6</v>
      </c>
      <c r="AF58" s="198">
        <f t="shared" si="45"/>
        <v>40903.584454999997</v>
      </c>
      <c r="AG58" s="120"/>
      <c r="AH58" s="119">
        <f t="shared" si="46"/>
        <v>-3.9423981085648669E-3</v>
      </c>
      <c r="AI58" s="119">
        <f t="shared" si="47"/>
        <v>0.78481616549743971</v>
      </c>
      <c r="AJ58" s="119">
        <f t="shared" si="48"/>
        <v>-0.84361798328526671</v>
      </c>
      <c r="AK58" s="119">
        <f t="shared" si="49"/>
        <v>-0.38663005573893039</v>
      </c>
      <c r="AL58" s="119">
        <f t="shared" si="50"/>
        <v>-2.0786640468953825</v>
      </c>
      <c r="AM58" s="119">
        <f t="shared" si="51"/>
        <v>-1.7010109280633308</v>
      </c>
      <c r="AN58" s="119">
        <f t="shared" si="34"/>
        <v>10.939688697508393</v>
      </c>
      <c r="AO58" s="119">
        <f t="shared" si="34"/>
        <v>10.939688697292079</v>
      </c>
      <c r="AP58" s="119">
        <f t="shared" si="34"/>
        <v>10.939688706044336</v>
      </c>
      <c r="AQ58" s="119">
        <f t="shared" si="34"/>
        <v>10.939688351922014</v>
      </c>
      <c r="AR58" s="119">
        <f t="shared" si="34"/>
        <v>10.939702681740821</v>
      </c>
      <c r="AS58" s="119">
        <f t="shared" si="34"/>
        <v>10.939125716775973</v>
      </c>
      <c r="AT58" s="119">
        <f t="shared" si="34"/>
        <v>10.971538008712109</v>
      </c>
      <c r="AU58" s="119">
        <f t="shared" si="52"/>
        <v>11.381476019106053</v>
      </c>
      <c r="AW58" s="119">
        <v>23500</v>
      </c>
      <c r="AX58" s="119">
        <f t="shared" si="0"/>
        <v>1.5149601976639972E-2</v>
      </c>
      <c r="AY58" s="119">
        <f t="shared" si="1"/>
        <v>1.9075006099566562E-2</v>
      </c>
      <c r="AZ58" s="119">
        <f t="shared" si="2"/>
        <v>-3.9254041229265894E-3</v>
      </c>
      <c r="BA58" s="119">
        <f t="shared" si="3"/>
        <v>0.88956583659911703</v>
      </c>
      <c r="BB58" s="119">
        <f t="shared" si="4"/>
        <v>-0.95196983314784578</v>
      </c>
      <c r="BC58" s="119">
        <f t="shared" si="5"/>
        <v>-1.8230439414816642</v>
      </c>
      <c r="BD58" s="119">
        <f t="shared" si="6"/>
        <v>-1.2904177558383905</v>
      </c>
      <c r="BE58" s="119">
        <f t="shared" si="31"/>
        <v>17.497340005563053</v>
      </c>
      <c r="BF58" s="119">
        <f t="shared" si="31"/>
        <v>17.497340712955424</v>
      </c>
      <c r="BG58" s="119">
        <f t="shared" si="31"/>
        <v>17.497348085416977</v>
      </c>
      <c r="BH58" s="119">
        <f t="shared" si="30"/>
        <v>17.497424906843001</v>
      </c>
      <c r="BI58" s="119">
        <f t="shared" si="30"/>
        <v>17.498223815647723</v>
      </c>
      <c r="BJ58" s="119">
        <f t="shared" si="30"/>
        <v>17.506368622998984</v>
      </c>
      <c r="BK58" s="119">
        <f t="shared" si="30"/>
        <v>17.577182226823794</v>
      </c>
      <c r="BL58" s="119">
        <f t="shared" si="8"/>
        <v>17.929289844903707</v>
      </c>
    </row>
    <row r="59" spans="1:64" ht="12.95" customHeight="1" x14ac:dyDescent="0.2">
      <c r="A59" s="144" t="s">
        <v>119</v>
      </c>
      <c r="B59" s="157" t="s">
        <v>110</v>
      </c>
      <c r="C59" s="143">
        <v>55923.019254999999</v>
      </c>
      <c r="D59" s="143"/>
      <c r="E59" s="119">
        <f t="shared" si="35"/>
        <v>6970.4968770367841</v>
      </c>
      <c r="F59" s="119">
        <f t="shared" si="36"/>
        <v>6970.5</v>
      </c>
      <c r="G59" s="119">
        <f t="shared" si="37"/>
        <v>-8.3180000365246087E-4</v>
      </c>
      <c r="L59" s="119">
        <f t="shared" si="38"/>
        <v>-8.3180000365246087E-4</v>
      </c>
      <c r="O59" s="119">
        <f t="shared" ca="1" si="33"/>
        <v>1.5958223678974566E-3</v>
      </c>
      <c r="Q59" s="172">
        <f t="shared" si="39"/>
        <v>40904.519254999999</v>
      </c>
      <c r="S59" s="120">
        <v>1</v>
      </c>
      <c r="Z59" s="119">
        <f t="shared" si="40"/>
        <v>6970.5</v>
      </c>
      <c r="AA59" s="119">
        <f t="shared" si="41"/>
        <v>-2.1031157578238389E-3</v>
      </c>
      <c r="AB59" s="119">
        <f t="shared" si="42"/>
        <v>1.271315754171378E-3</v>
      </c>
      <c r="AC59" s="119">
        <f t="shared" si="43"/>
        <v>-8.3180000365246087E-4</v>
      </c>
      <c r="AE59" s="119">
        <f t="shared" si="44"/>
        <v>1.6162437468043395E-6</v>
      </c>
      <c r="AF59" s="198">
        <f t="shared" si="45"/>
        <v>40904.519254999999</v>
      </c>
      <c r="AG59" s="120"/>
      <c r="AH59" s="119">
        <f t="shared" si="46"/>
        <v>-3.9430463625289179E-3</v>
      </c>
      <c r="AI59" s="119">
        <f t="shared" si="47"/>
        <v>0.78527429040851005</v>
      </c>
      <c r="AJ59" s="119">
        <f t="shared" si="48"/>
        <v>-0.84425341621971139</v>
      </c>
      <c r="AK59" s="119">
        <f t="shared" si="49"/>
        <v>-0.38688467567525187</v>
      </c>
      <c r="AL59" s="119">
        <f t="shared" si="50"/>
        <v>-2.0774795190799491</v>
      </c>
      <c r="AM59" s="119">
        <f t="shared" si="51"/>
        <v>-1.698707305662934</v>
      </c>
      <c r="AN59" s="119">
        <f t="shared" si="34"/>
        <v>10.941041817117851</v>
      </c>
      <c r="AO59" s="119">
        <f t="shared" si="34"/>
        <v>10.941041816927552</v>
      </c>
      <c r="AP59" s="119">
        <f t="shared" si="34"/>
        <v>10.941041824818033</v>
      </c>
      <c r="AQ59" s="119">
        <f t="shared" si="34"/>
        <v>10.941041497650282</v>
      </c>
      <c r="AR59" s="119">
        <f t="shared" si="34"/>
        <v>10.941055064850108</v>
      </c>
      <c r="AS59" s="119">
        <f t="shared" si="34"/>
        <v>10.940495252905846</v>
      </c>
      <c r="AT59" s="119">
        <f t="shared" si="34"/>
        <v>10.973155419997289</v>
      </c>
      <c r="AU59" s="119">
        <f t="shared" si="52"/>
        <v>11.382862176995744</v>
      </c>
      <c r="AW59" s="119">
        <v>24000</v>
      </c>
      <c r="AX59" s="119">
        <f t="shared" si="0"/>
        <v>1.6075013426954967E-2</v>
      </c>
      <c r="AY59" s="119">
        <f t="shared" si="1"/>
        <v>1.9756816820382335E-2</v>
      </c>
      <c r="AZ59" s="119">
        <f t="shared" si="2"/>
        <v>-3.6818033934273671E-3</v>
      </c>
      <c r="BA59" s="119">
        <f t="shared" si="3"/>
        <v>0.99596247442009023</v>
      </c>
      <c r="BB59" s="119">
        <f t="shared" si="4"/>
        <v>-0.99768430511682227</v>
      </c>
      <c r="BC59" s="119">
        <f t="shared" si="5"/>
        <v>-1.5799212562998799</v>
      </c>
      <c r="BD59" s="119">
        <f t="shared" si="6"/>
        <v>-1.0091668163874739</v>
      </c>
      <c r="BE59" s="119">
        <f t="shared" si="31"/>
        <v>17.728920128467827</v>
      </c>
      <c r="BF59" s="119">
        <f t="shared" si="31"/>
        <v>17.728945905463338</v>
      </c>
      <c r="BG59" s="119">
        <f t="shared" si="31"/>
        <v>17.72907976769142</v>
      </c>
      <c r="BH59" s="119">
        <f t="shared" si="30"/>
        <v>17.729774331015957</v>
      </c>
      <c r="BI59" s="119">
        <f t="shared" si="30"/>
        <v>17.733362304737639</v>
      </c>
      <c r="BJ59" s="119">
        <f t="shared" si="30"/>
        <v>17.751493663847342</v>
      </c>
      <c r="BK59" s="119">
        <f t="shared" si="30"/>
        <v>17.834803524223407</v>
      </c>
      <c r="BL59" s="119">
        <f t="shared" si="8"/>
        <v>18.127312400574116</v>
      </c>
    </row>
    <row r="60" spans="1:64" ht="12.95" customHeight="1" x14ac:dyDescent="0.2">
      <c r="A60" s="144" t="s">
        <v>120</v>
      </c>
      <c r="B60" s="157" t="s">
        <v>110</v>
      </c>
      <c r="C60" s="143">
        <v>55933.938954999998</v>
      </c>
      <c r="D60" s="143"/>
      <c r="E60" s="119">
        <f t="shared" si="35"/>
        <v>7011.4944982083516</v>
      </c>
      <c r="F60" s="119">
        <f t="shared" si="36"/>
        <v>7011.5</v>
      </c>
      <c r="G60" s="119">
        <f t="shared" si="37"/>
        <v>-1.4654000042355619E-3</v>
      </c>
      <c r="L60" s="119">
        <f t="shared" si="38"/>
        <v>-1.4654000042355619E-3</v>
      </c>
      <c r="O60" s="119">
        <f t="shared" ca="1" si="33"/>
        <v>1.6274681869827765E-3</v>
      </c>
      <c r="Q60" s="172">
        <f t="shared" si="39"/>
        <v>40915.438954999998</v>
      </c>
      <c r="S60" s="120">
        <v>1</v>
      </c>
      <c r="Z60" s="119">
        <f t="shared" si="40"/>
        <v>7011.5</v>
      </c>
      <c r="AA60" s="119">
        <f t="shared" si="41"/>
        <v>-2.0801863901201505E-3</v>
      </c>
      <c r="AB60" s="119">
        <f t="shared" si="42"/>
        <v>6.1478638588458858E-4</v>
      </c>
      <c r="AC60" s="119">
        <f t="shared" si="43"/>
        <v>-1.4654000042355619E-3</v>
      </c>
      <c r="AE60" s="119">
        <f t="shared" si="44"/>
        <v>3.7796230026903424E-7</v>
      </c>
      <c r="AF60" s="198">
        <f t="shared" si="45"/>
        <v>40915.438954999998</v>
      </c>
      <c r="AG60" s="120"/>
      <c r="AH60" s="119">
        <f t="shared" si="46"/>
        <v>-3.9501267741808583E-3</v>
      </c>
      <c r="AI60" s="119">
        <f t="shared" si="47"/>
        <v>0.79070369391909578</v>
      </c>
      <c r="AJ60" s="119">
        <f t="shared" si="48"/>
        <v>-0.85166310433908343</v>
      </c>
      <c r="AK60" s="119">
        <f t="shared" si="49"/>
        <v>-0.38984861022299683</v>
      </c>
      <c r="AL60" s="119">
        <f t="shared" si="50"/>
        <v>-2.0634996493268445</v>
      </c>
      <c r="AM60" s="119">
        <f t="shared" si="51"/>
        <v>-1.6718654483215383</v>
      </c>
      <c r="AN60" s="119">
        <f t="shared" si="34"/>
        <v>10.956951890110405</v>
      </c>
      <c r="AO60" s="119">
        <f t="shared" si="34"/>
        <v>10.956951890081912</v>
      </c>
      <c r="AP60" s="119">
        <f t="shared" si="34"/>
        <v>10.956951891749586</v>
      </c>
      <c r="AQ60" s="119">
        <f t="shared" si="34"/>
        <v>10.956951794141025</v>
      </c>
      <c r="AR60" s="119">
        <f t="shared" si="34"/>
        <v>10.956957507557656</v>
      </c>
      <c r="AS60" s="119">
        <f t="shared" si="34"/>
        <v>10.956624489072816</v>
      </c>
      <c r="AT60" s="119">
        <f t="shared" si="34"/>
        <v>10.992160742461909</v>
      </c>
      <c r="AU60" s="119">
        <f t="shared" si="52"/>
        <v>11.399100026560717</v>
      </c>
      <c r="AW60" s="119">
        <v>24500</v>
      </c>
      <c r="AX60" s="119">
        <f t="shared" si="0"/>
        <v>1.7276142877253913E-2</v>
      </c>
      <c r="AY60" s="119">
        <f t="shared" si="1"/>
        <v>2.0448050472215616E-2</v>
      </c>
      <c r="AZ60" s="119">
        <f t="shared" si="2"/>
        <v>-3.1719075949617026E-3</v>
      </c>
      <c r="BA60" s="119">
        <f t="shared" si="3"/>
        <v>1.1309833760865793</v>
      </c>
      <c r="BB60" s="119">
        <f t="shared" si="4"/>
        <v>-0.9709604619742831</v>
      </c>
      <c r="BC60" s="119">
        <f t="shared" si="5"/>
        <v>-1.2702707486021458</v>
      </c>
      <c r="BD60" s="119">
        <f t="shared" si="6"/>
        <v>-0.7370097416007686</v>
      </c>
      <c r="BE60" s="119">
        <f t="shared" si="31"/>
        <v>17.990261362354044</v>
      </c>
      <c r="BF60" s="119">
        <f t="shared" si="31"/>
        <v>17.990439308353661</v>
      </c>
      <c r="BG60" s="119">
        <f t="shared" si="31"/>
        <v>17.991054849914544</v>
      </c>
      <c r="BH60" s="119">
        <f t="shared" si="30"/>
        <v>17.993180725102881</v>
      </c>
      <c r="BI60" s="119">
        <f t="shared" si="30"/>
        <v>18.000483105717944</v>
      </c>
      <c r="BJ60" s="119">
        <f t="shared" si="30"/>
        <v>18.025120178109344</v>
      </c>
      <c r="BK60" s="119">
        <f t="shared" si="30"/>
        <v>18.103857519964926</v>
      </c>
      <c r="BL60" s="119">
        <f t="shared" si="8"/>
        <v>18.325334956244522</v>
      </c>
    </row>
    <row r="61" spans="1:64" ht="12.95" customHeight="1" x14ac:dyDescent="0.2">
      <c r="A61" s="144" t="s">
        <v>120</v>
      </c>
      <c r="B61" s="157" t="s">
        <v>109</v>
      </c>
      <c r="C61" s="143">
        <v>55934.070655000003</v>
      </c>
      <c r="D61" s="143"/>
      <c r="E61" s="119">
        <f t="shared" si="35"/>
        <v>7011.9889611247791</v>
      </c>
      <c r="F61" s="119">
        <f t="shared" si="36"/>
        <v>7012</v>
      </c>
      <c r="G61" s="119">
        <f t="shared" si="37"/>
        <v>-2.9402000000118278E-3</v>
      </c>
      <c r="L61" s="119">
        <f t="shared" si="38"/>
        <v>-2.9402000000118278E-3</v>
      </c>
      <c r="O61" s="119">
        <f t="shared" ca="1" si="33"/>
        <v>1.6278541116057678E-3</v>
      </c>
      <c r="Q61" s="172">
        <f t="shared" si="39"/>
        <v>40915.570655000003</v>
      </c>
      <c r="S61" s="120">
        <v>1</v>
      </c>
      <c r="Z61" s="119">
        <f t="shared" si="40"/>
        <v>7012</v>
      </c>
      <c r="AA61" s="119">
        <f t="shared" si="41"/>
        <v>-2.0799004852164711E-3</v>
      </c>
      <c r="AB61" s="119">
        <f t="shared" si="42"/>
        <v>-8.6029951479535665E-4</v>
      </c>
      <c r="AC61" s="119">
        <f t="shared" si="43"/>
        <v>-2.9402000000118278E-3</v>
      </c>
      <c r="AE61" s="119">
        <f t="shared" si="44"/>
        <v>7.4011525515712607E-7</v>
      </c>
      <c r="AF61" s="198">
        <f t="shared" si="45"/>
        <v>40915.570655000003</v>
      </c>
      <c r="AG61" s="120"/>
      <c r="AH61" s="119">
        <f t="shared" si="46"/>
        <v>-3.9502072332477873E-3</v>
      </c>
      <c r="AI61" s="119">
        <f t="shared" si="47"/>
        <v>0.79077062660155772</v>
      </c>
      <c r="AJ61" s="119">
        <f t="shared" si="48"/>
        <v>-0.85175306802077799</v>
      </c>
      <c r="AK61" s="119">
        <f t="shared" si="49"/>
        <v>-0.38988453667619205</v>
      </c>
      <c r="AL61" s="119">
        <f t="shared" si="50"/>
        <v>-2.0633279683291499</v>
      </c>
      <c r="AM61" s="119">
        <f t="shared" si="51"/>
        <v>-1.6715397188650116</v>
      </c>
      <c r="AN61" s="119">
        <f t="shared" ref="AN61:AT70" si="53">$AU61+$AB$7*SIN(AO61)</f>
        <v>10.957146594461348</v>
      </c>
      <c r="AO61" s="119">
        <f t="shared" si="53"/>
        <v>10.957146594433683</v>
      </c>
      <c r="AP61" s="119">
        <f t="shared" si="53"/>
        <v>10.957146596061165</v>
      </c>
      <c r="AQ61" s="119">
        <f t="shared" si="53"/>
        <v>10.95714650032269</v>
      </c>
      <c r="AR61" s="119">
        <f t="shared" si="53"/>
        <v>10.95715213265194</v>
      </c>
      <c r="AS61" s="119">
        <f t="shared" si="53"/>
        <v>10.956822172506193</v>
      </c>
      <c r="AT61" s="119">
        <f t="shared" si="53"/>
        <v>10.992393178411634</v>
      </c>
      <c r="AU61" s="119">
        <f t="shared" si="52"/>
        <v>11.399298049116389</v>
      </c>
      <c r="AW61" s="119">
        <v>25000</v>
      </c>
      <c r="AX61" s="119">
        <f t="shared" si="0"/>
        <v>1.8817091140464155E-2</v>
      </c>
      <c r="AY61" s="119">
        <f t="shared" si="1"/>
        <v>2.1148707055066395E-2</v>
      </c>
      <c r="AZ61" s="119">
        <f t="shared" si="2"/>
        <v>-2.3316159146022416E-3</v>
      </c>
      <c r="BA61" s="119">
        <f t="shared" si="3"/>
        <v>1.2856922631871504</v>
      </c>
      <c r="BB61" s="119">
        <f t="shared" si="4"/>
        <v>-0.80033042600305582</v>
      </c>
      <c r="BC61" s="119">
        <f t="shared" si="5"/>
        <v>-0.8689036054507564</v>
      </c>
      <c r="BD61" s="119">
        <f t="shared" si="6"/>
        <v>-0.46402024752795445</v>
      </c>
      <c r="BE61" s="119">
        <f t="shared" si="31"/>
        <v>18.287849371714337</v>
      </c>
      <c r="BF61" s="119">
        <f t="shared" si="31"/>
        <v>18.288302073824646</v>
      </c>
      <c r="BG61" s="119">
        <f t="shared" si="31"/>
        <v>18.289510120222626</v>
      </c>
      <c r="BH61" s="119">
        <f t="shared" si="30"/>
        <v>18.292729355745948</v>
      </c>
      <c r="BI61" s="119">
        <f t="shared" si="30"/>
        <v>18.301276815919305</v>
      </c>
      <c r="BJ61" s="119">
        <f t="shared" si="30"/>
        <v>18.323759392222772</v>
      </c>
      <c r="BK61" s="119">
        <f t="shared" si="30"/>
        <v>18.381567952906273</v>
      </c>
      <c r="BL61" s="119">
        <f t="shared" si="8"/>
        <v>18.523357511914927</v>
      </c>
    </row>
    <row r="62" spans="1:64" ht="12.95" customHeight="1" x14ac:dyDescent="0.2">
      <c r="A62" s="144" t="s">
        <v>161</v>
      </c>
      <c r="B62" s="157" t="s">
        <v>109</v>
      </c>
      <c r="C62" s="143">
        <v>55942.061054999998</v>
      </c>
      <c r="D62" s="143"/>
      <c r="E62" s="119">
        <f t="shared" si="35"/>
        <v>7041.9886307319239</v>
      </c>
      <c r="F62" s="119">
        <f t="shared" si="36"/>
        <v>7042</v>
      </c>
      <c r="G62" s="119">
        <f t="shared" si="37"/>
        <v>-3.0282000079751015E-3</v>
      </c>
      <c r="K62" s="119">
        <f>+G62</f>
        <v>-3.0282000079751015E-3</v>
      </c>
      <c r="O62" s="119">
        <f t="shared" ca="1" si="33"/>
        <v>1.6510095889852704E-3</v>
      </c>
      <c r="Q62" s="172">
        <f t="shared" si="39"/>
        <v>40923.561054999998</v>
      </c>
      <c r="S62" s="120">
        <v>1</v>
      </c>
      <c r="Z62" s="119">
        <f t="shared" si="40"/>
        <v>7042</v>
      </c>
      <c r="AA62" s="119">
        <f t="shared" si="41"/>
        <v>-2.0624659109686827E-3</v>
      </c>
      <c r="AB62" s="119">
        <f t="shared" si="42"/>
        <v>-9.6573409700641873E-4</v>
      </c>
      <c r="AC62" s="119">
        <f t="shared" si="43"/>
        <v>-3.0282000079751015E-3</v>
      </c>
      <c r="AE62" s="119">
        <f t="shared" si="44"/>
        <v>9.3264234612080294E-7</v>
      </c>
      <c r="AF62" s="198">
        <f t="shared" si="45"/>
        <v>40923.561054999998</v>
      </c>
      <c r="AG62" s="120"/>
      <c r="AH62" s="119">
        <f t="shared" si="46"/>
        <v>-3.9547717412002593E-3</v>
      </c>
      <c r="AI62" s="119">
        <f t="shared" si="47"/>
        <v>0.79481879911394837</v>
      </c>
      <c r="AJ62" s="119">
        <f t="shared" si="48"/>
        <v>-0.85713244227268548</v>
      </c>
      <c r="AK62" s="119">
        <f t="shared" si="49"/>
        <v>-0.39203004659703239</v>
      </c>
      <c r="AL62" s="119">
        <f t="shared" si="50"/>
        <v>-2.052973547448619</v>
      </c>
      <c r="AM62" s="119">
        <f t="shared" si="51"/>
        <v>-1.6520655034864602</v>
      </c>
      <c r="AN62" s="119">
        <f t="shared" si="53"/>
        <v>10.968859175339549</v>
      </c>
      <c r="AO62" s="119">
        <f t="shared" si="53"/>
        <v>10.968859175336934</v>
      </c>
      <c r="AP62" s="119">
        <f t="shared" si="53"/>
        <v>10.968859175558189</v>
      </c>
      <c r="AQ62" s="119">
        <f t="shared" si="53"/>
        <v>10.968859156838628</v>
      </c>
      <c r="AR62" s="119">
        <f t="shared" si="53"/>
        <v>10.968860740677842</v>
      </c>
      <c r="AS62" s="119">
        <f t="shared" si="53"/>
        <v>10.968727064385286</v>
      </c>
      <c r="AT62" s="119">
        <f t="shared" si="53"/>
        <v>11.006368485837399</v>
      </c>
      <c r="AU62" s="119">
        <f t="shared" si="52"/>
        <v>11.411179402456613</v>
      </c>
    </row>
    <row r="63" spans="1:64" ht="12.95" customHeight="1" x14ac:dyDescent="0.2">
      <c r="A63" s="144" t="s">
        <v>161</v>
      </c>
      <c r="B63" s="157" t="s">
        <v>110</v>
      </c>
      <c r="C63" s="143">
        <v>55942.196355</v>
      </c>
      <c r="D63" s="143"/>
      <c r="E63" s="119">
        <f t="shared" si="35"/>
        <v>7042.4966097189463</v>
      </c>
      <c r="F63" s="119">
        <f t="shared" si="36"/>
        <v>7042.5</v>
      </c>
      <c r="G63" s="119">
        <f t="shared" si="37"/>
        <v>-9.0300000010756776E-4</v>
      </c>
      <c r="K63" s="119">
        <f>+G63</f>
        <v>-9.0300000010756776E-4</v>
      </c>
      <c r="O63" s="119">
        <f t="shared" ca="1" si="33"/>
        <v>1.6513955136082626E-3</v>
      </c>
      <c r="Q63" s="172">
        <f t="shared" si="39"/>
        <v>40923.696355</v>
      </c>
      <c r="S63" s="120">
        <v>1</v>
      </c>
      <c r="Z63" s="119">
        <f t="shared" si="40"/>
        <v>7042.5</v>
      </c>
      <c r="AA63" s="119">
        <f t="shared" si="41"/>
        <v>-2.0621706383986632E-3</v>
      </c>
      <c r="AB63" s="119">
        <f t="shared" si="42"/>
        <v>1.1591706382910955E-3</v>
      </c>
      <c r="AC63" s="119">
        <f t="shared" si="43"/>
        <v>-9.0300000010756776E-4</v>
      </c>
      <c r="AE63" s="119">
        <f t="shared" si="44"/>
        <v>1.3436765686761858E-6</v>
      </c>
      <c r="AF63" s="198">
        <f t="shared" si="45"/>
        <v>40923.696355</v>
      </c>
      <c r="AG63" s="120"/>
      <c r="AH63" s="119">
        <f t="shared" si="46"/>
        <v>-3.9548434073996405E-3</v>
      </c>
      <c r="AI63" s="119">
        <f t="shared" si="47"/>
        <v>0.79488680874504702</v>
      </c>
      <c r="AJ63" s="119">
        <f t="shared" si="48"/>
        <v>-0.85722178452810072</v>
      </c>
      <c r="AK63" s="119">
        <f t="shared" si="49"/>
        <v>-0.39206563405267081</v>
      </c>
      <c r="AL63" s="119">
        <f t="shared" si="50"/>
        <v>-2.0528000746630739</v>
      </c>
      <c r="AM63" s="119">
        <f t="shared" si="51"/>
        <v>-1.6517420820286672</v>
      </c>
      <c r="AN63" s="119">
        <f t="shared" si="53"/>
        <v>10.969054893091375</v>
      </c>
      <c r="AO63" s="119">
        <f t="shared" si="53"/>
        <v>10.969054893088902</v>
      </c>
      <c r="AP63" s="119">
        <f t="shared" si="53"/>
        <v>10.969054893299681</v>
      </c>
      <c r="AQ63" s="119">
        <f t="shared" si="53"/>
        <v>10.969054875334841</v>
      </c>
      <c r="AR63" s="119">
        <f t="shared" si="53"/>
        <v>10.969056406531999</v>
      </c>
      <c r="AS63" s="119">
        <f t="shared" si="53"/>
        <v>10.968926213768009</v>
      </c>
      <c r="AT63" s="119">
        <f t="shared" si="53"/>
        <v>11.00660189260592</v>
      </c>
      <c r="AU63" s="119">
        <f t="shared" si="52"/>
        <v>11.411377425012283</v>
      </c>
    </row>
    <row r="64" spans="1:64" ht="12.95" customHeight="1" x14ac:dyDescent="0.2">
      <c r="A64" s="144" t="s">
        <v>161</v>
      </c>
      <c r="B64" s="157" t="s">
        <v>110</v>
      </c>
      <c r="C64" s="143">
        <v>55944.061855</v>
      </c>
      <c r="D64" s="143"/>
      <c r="E64" s="119">
        <f t="shared" si="35"/>
        <v>7049.5005624187052</v>
      </c>
      <c r="F64" s="119">
        <f t="shared" si="36"/>
        <v>7049.5</v>
      </c>
      <c r="G64" s="119">
        <f t="shared" si="37"/>
        <v>1.4979999832576141E-4</v>
      </c>
      <c r="K64" s="119">
        <f>+G64</f>
        <v>1.4979999832576141E-4</v>
      </c>
      <c r="O64" s="119">
        <f t="shared" ca="1" si="33"/>
        <v>1.6567984583301465E-3</v>
      </c>
      <c r="Q64" s="172">
        <f t="shared" si="39"/>
        <v>40925.561855</v>
      </c>
      <c r="S64" s="120">
        <v>1</v>
      </c>
      <c r="Z64" s="119">
        <f t="shared" si="40"/>
        <v>7049.5</v>
      </c>
      <c r="AA64" s="119">
        <f t="shared" si="41"/>
        <v>-2.0580205500127357E-3</v>
      </c>
      <c r="AB64" s="119">
        <f t="shared" si="42"/>
        <v>2.2078205483384971E-3</v>
      </c>
      <c r="AC64" s="119">
        <f t="shared" si="43"/>
        <v>1.4979999832576141E-4</v>
      </c>
      <c r="AE64" s="119">
        <f t="shared" si="44"/>
        <v>4.8744715736657016E-6</v>
      </c>
      <c r="AF64" s="198">
        <f t="shared" si="45"/>
        <v>40925.561855</v>
      </c>
      <c r="AG64" s="120"/>
      <c r="AH64" s="119">
        <f t="shared" si="46"/>
        <v>-3.955831451193075E-3</v>
      </c>
      <c r="AI64" s="119">
        <f t="shared" si="47"/>
        <v>0.79584081642401028</v>
      </c>
      <c r="AJ64" s="119">
        <f t="shared" si="48"/>
        <v>-0.85847146755259895</v>
      </c>
      <c r="AK64" s="119">
        <f t="shared" si="49"/>
        <v>-0.39256325655045587</v>
      </c>
      <c r="AL64" s="119">
        <f t="shared" si="50"/>
        <v>-2.0503683334405105</v>
      </c>
      <c r="AM64" s="119">
        <f t="shared" si="51"/>
        <v>-1.6472180934233025</v>
      </c>
      <c r="AN64" s="119">
        <f t="shared" si="53"/>
        <v>10.971796702186575</v>
      </c>
      <c r="AO64" s="119">
        <f t="shared" si="53"/>
        <v>10.971796702185584</v>
      </c>
      <c r="AP64" s="119">
        <f t="shared" si="53"/>
        <v>10.971796702279693</v>
      </c>
      <c r="AQ64" s="119">
        <f t="shared" si="53"/>
        <v>10.971796693334113</v>
      </c>
      <c r="AR64" s="119">
        <f t="shared" si="53"/>
        <v>10.971797543683625</v>
      </c>
      <c r="AS64" s="119">
        <f t="shared" si="53"/>
        <v>10.971716846572361</v>
      </c>
      <c r="AT64" s="119">
        <f t="shared" si="53"/>
        <v>11.009871253338504</v>
      </c>
      <c r="AU64" s="119">
        <f t="shared" si="52"/>
        <v>11.414149740791668</v>
      </c>
    </row>
    <row r="65" spans="1:47" ht="12.95" customHeight="1" x14ac:dyDescent="0.2">
      <c r="A65" s="144" t="s">
        <v>161</v>
      </c>
      <c r="B65" s="157" t="s">
        <v>109</v>
      </c>
      <c r="C65" s="143">
        <v>55944.191955000002</v>
      </c>
      <c r="D65" s="143"/>
      <c r="E65" s="119">
        <f t="shared" si="35"/>
        <v>7049.9890181926285</v>
      </c>
      <c r="F65" s="119">
        <f t="shared" si="36"/>
        <v>7050</v>
      </c>
      <c r="G65" s="119">
        <f t="shared" si="37"/>
        <v>-2.9250000006868504E-3</v>
      </c>
      <c r="K65" s="119">
        <f>+G65</f>
        <v>-2.9250000006868504E-3</v>
      </c>
      <c r="O65" s="119">
        <f t="shared" ca="1" si="33"/>
        <v>1.6571843829531379E-3</v>
      </c>
      <c r="Q65" s="172">
        <f t="shared" si="39"/>
        <v>40925.691955000002</v>
      </c>
      <c r="S65" s="120">
        <v>1</v>
      </c>
      <c r="Z65" s="119">
        <f t="shared" si="40"/>
        <v>7050</v>
      </c>
      <c r="AA65" s="119">
        <f t="shared" si="41"/>
        <v>-2.0577229512087156E-3</v>
      </c>
      <c r="AB65" s="119">
        <f t="shared" si="42"/>
        <v>-8.6727704947813476E-4</v>
      </c>
      <c r="AC65" s="119">
        <f t="shared" si="43"/>
        <v>-2.9250000006868504E-3</v>
      </c>
      <c r="AE65" s="119">
        <f t="shared" si="44"/>
        <v>7.5216948055149903E-7</v>
      </c>
      <c r="AF65" s="198">
        <f t="shared" si="45"/>
        <v>40925.691955000002</v>
      </c>
      <c r="AG65" s="120"/>
      <c r="AH65" s="119">
        <f t="shared" si="46"/>
        <v>-3.9559009325024199E-3</v>
      </c>
      <c r="AI65" s="119">
        <f t="shared" si="47"/>
        <v>0.79590909381126884</v>
      </c>
      <c r="AJ65" s="119">
        <f t="shared" si="48"/>
        <v>-0.85856065101632195</v>
      </c>
      <c r="AK65" s="119">
        <f t="shared" si="49"/>
        <v>-0.39259875782148912</v>
      </c>
      <c r="AL65" s="119">
        <f t="shared" si="50"/>
        <v>-2.0501944142089719</v>
      </c>
      <c r="AM65" s="119">
        <f t="shared" si="51"/>
        <v>-1.6468952301418514</v>
      </c>
      <c r="AN65" s="119">
        <f t="shared" si="53"/>
        <v>10.971992671624163</v>
      </c>
      <c r="AO65" s="119">
        <f t="shared" si="53"/>
        <v>10.971992671623248</v>
      </c>
      <c r="AP65" s="119">
        <f t="shared" si="53"/>
        <v>10.971992671710963</v>
      </c>
      <c r="AQ65" s="119">
        <f t="shared" si="53"/>
        <v>10.971992663303833</v>
      </c>
      <c r="AR65" s="119">
        <f t="shared" si="53"/>
        <v>10.971993469108737</v>
      </c>
      <c r="AS65" s="119">
        <f t="shared" si="53"/>
        <v>10.971916359212342</v>
      </c>
      <c r="AT65" s="119">
        <f t="shared" si="53"/>
        <v>11.010104898047524</v>
      </c>
      <c r="AU65" s="119">
        <f t="shared" si="52"/>
        <v>11.41434776334734</v>
      </c>
    </row>
    <row r="66" spans="1:47" ht="12.95" customHeight="1" x14ac:dyDescent="0.2">
      <c r="A66" s="67" t="s">
        <v>121</v>
      </c>
      <c r="B66" s="74" t="s">
        <v>109</v>
      </c>
      <c r="C66" s="67">
        <v>55960.306400000001</v>
      </c>
      <c r="D66" s="67">
        <v>2.0000000000000001E-4</v>
      </c>
      <c r="E66" s="119">
        <f t="shared" si="35"/>
        <v>7110.4901227559521</v>
      </c>
      <c r="F66" s="119">
        <f t="shared" si="36"/>
        <v>7110.5</v>
      </c>
      <c r="G66" s="119">
        <f t="shared" si="37"/>
        <v>-2.6308000014978461E-3</v>
      </c>
      <c r="J66" s="119">
        <f>+G66</f>
        <v>-2.6308000014978461E-3</v>
      </c>
      <c r="O66" s="119">
        <f t="shared" ca="1" si="33"/>
        <v>1.7038812623351354E-3</v>
      </c>
      <c r="Q66" s="172">
        <f t="shared" si="39"/>
        <v>40941.806400000001</v>
      </c>
      <c r="S66" s="120">
        <v>1</v>
      </c>
      <c r="Z66" s="119">
        <f t="shared" si="40"/>
        <v>7110.5</v>
      </c>
      <c r="AA66" s="119">
        <f t="shared" si="41"/>
        <v>-2.0205544818587455E-3</v>
      </c>
      <c r="AB66" s="119">
        <f t="shared" si="42"/>
        <v>-6.1024551963910056E-4</v>
      </c>
      <c r="AC66" s="119">
        <f t="shared" si="43"/>
        <v>-2.6308000014978461E-3</v>
      </c>
      <c r="AE66" s="119">
        <f t="shared" si="44"/>
        <v>3.7239959423959585E-7</v>
      </c>
      <c r="AF66" s="198">
        <f t="shared" si="45"/>
        <v>40941.806400000001</v>
      </c>
      <c r="AG66" s="120"/>
      <c r="AH66" s="119">
        <f t="shared" si="46"/>
        <v>-3.9632187075235329E-3</v>
      </c>
      <c r="AI66" s="119">
        <f t="shared" si="47"/>
        <v>0.80430426149666712</v>
      </c>
      <c r="AJ66" s="119">
        <f t="shared" si="48"/>
        <v>-0.86926983374064393</v>
      </c>
      <c r="AK66" s="119">
        <f t="shared" si="49"/>
        <v>-0.39685017394924854</v>
      </c>
      <c r="AL66" s="119">
        <f t="shared" si="50"/>
        <v>-2.0289267909111222</v>
      </c>
      <c r="AM66" s="119">
        <f t="shared" si="51"/>
        <v>-1.6080977049339567</v>
      </c>
      <c r="AN66" s="119">
        <f t="shared" si="53"/>
        <v>10.995830391667281</v>
      </c>
      <c r="AO66" s="119">
        <f t="shared" si="53"/>
        <v>10.995830391667281</v>
      </c>
      <c r="AP66" s="119">
        <f t="shared" si="53"/>
        <v>10.995830391667283</v>
      </c>
      <c r="AQ66" s="119">
        <f t="shared" si="53"/>
        <v>10.995830391676677</v>
      </c>
      <c r="AR66" s="119">
        <f t="shared" si="53"/>
        <v>10.995830474565617</v>
      </c>
      <c r="AS66" s="119">
        <f t="shared" si="53"/>
        <v>10.996237830780721</v>
      </c>
      <c r="AT66" s="119">
        <f t="shared" si="53"/>
        <v>11.03849249007869</v>
      </c>
      <c r="AU66" s="119">
        <f t="shared" si="52"/>
        <v>11.438308492583459</v>
      </c>
    </row>
    <row r="67" spans="1:47" ht="12.95" customHeight="1" x14ac:dyDescent="0.2">
      <c r="A67" s="144" t="s">
        <v>120</v>
      </c>
      <c r="B67" s="157" t="s">
        <v>110</v>
      </c>
      <c r="C67" s="143">
        <v>56230.119763000002</v>
      </c>
      <c r="D67" s="143"/>
      <c r="E67" s="119">
        <f t="shared" si="35"/>
        <v>8123.4946964440715</v>
      </c>
      <c r="F67" s="119">
        <f t="shared" si="36"/>
        <v>8123.5</v>
      </c>
      <c r="G67" s="119">
        <f t="shared" si="37"/>
        <v>-1.4126000023679808E-3</v>
      </c>
      <c r="L67" s="119">
        <f>+G67</f>
        <v>-1.4126000023679808E-3</v>
      </c>
      <c r="O67" s="119">
        <f t="shared" ca="1" si="33"/>
        <v>2.4857645485163397E-3</v>
      </c>
      <c r="Q67" s="172">
        <f t="shared" si="39"/>
        <v>41211.619763000002</v>
      </c>
      <c r="S67" s="120">
        <v>1</v>
      </c>
      <c r="Z67" s="119">
        <f t="shared" si="40"/>
        <v>8123.5</v>
      </c>
      <c r="AA67" s="119">
        <f t="shared" si="41"/>
        <v>-9.8223647117801722E-4</v>
      </c>
      <c r="AB67" s="119">
        <f t="shared" si="42"/>
        <v>-4.3036353118996356E-4</v>
      </c>
      <c r="AC67" s="119">
        <f t="shared" si="43"/>
        <v>-1.4126000023679808E-3</v>
      </c>
      <c r="AE67" s="119">
        <f t="shared" si="44"/>
        <v>1.8521276897829474E-7</v>
      </c>
      <c r="AF67" s="198">
        <f t="shared" si="45"/>
        <v>41211.619763000002</v>
      </c>
      <c r="AG67" s="120"/>
      <c r="AH67" s="119">
        <f t="shared" si="46"/>
        <v>-3.6902635851965267E-3</v>
      </c>
      <c r="AI67" s="119">
        <f t="shared" si="47"/>
        <v>0.99315576929408567</v>
      </c>
      <c r="AJ67" s="119">
        <f t="shared" si="48"/>
        <v>-0.99723277168523061</v>
      </c>
      <c r="AK67" s="119">
        <f t="shared" si="49"/>
        <v>-0.44242517914101354</v>
      </c>
      <c r="AL67" s="119">
        <f t="shared" si="50"/>
        <v>-1.5862648966947481</v>
      </c>
      <c r="AM67" s="119">
        <f t="shared" si="51"/>
        <v>-1.0155894540301416</v>
      </c>
      <c r="AN67" s="119">
        <f t="shared" si="53"/>
        <v>11.440014850334885</v>
      </c>
      <c r="AO67" s="119">
        <f t="shared" si="53"/>
        <v>11.440039127109054</v>
      </c>
      <c r="AP67" s="119">
        <f t="shared" si="53"/>
        <v>11.440166711643947</v>
      </c>
      <c r="AQ67" s="119">
        <f t="shared" si="53"/>
        <v>11.440836660585695</v>
      </c>
      <c r="AR67" s="119">
        <f t="shared" si="53"/>
        <v>11.444339259796722</v>
      </c>
      <c r="AS67" s="119">
        <f t="shared" si="53"/>
        <v>11.462252541096154</v>
      </c>
      <c r="AT67" s="119">
        <f t="shared" si="53"/>
        <v>11.545460969999292</v>
      </c>
      <c r="AU67" s="119">
        <f t="shared" si="52"/>
        <v>11.839502190371702</v>
      </c>
    </row>
    <row r="68" spans="1:47" ht="12.95" customHeight="1" x14ac:dyDescent="0.2">
      <c r="A68" s="144" t="s">
        <v>120</v>
      </c>
      <c r="B68" s="157" t="s">
        <v>109</v>
      </c>
      <c r="C68" s="143">
        <v>56232.119863</v>
      </c>
      <c r="D68" s="143"/>
      <c r="E68" s="119">
        <f t="shared" si="35"/>
        <v>8131.0040000059971</v>
      </c>
      <c r="F68" s="119">
        <f t="shared" si="36"/>
        <v>8131</v>
      </c>
      <c r="G68" s="119">
        <f t="shared" si="37"/>
        <v>1.0653999997884966E-3</v>
      </c>
      <c r="L68" s="119">
        <f>+G68</f>
        <v>1.0653999997884966E-3</v>
      </c>
      <c r="O68" s="119">
        <f t="shared" ca="1" si="33"/>
        <v>2.4915534178612149E-3</v>
      </c>
      <c r="Q68" s="172">
        <f t="shared" si="39"/>
        <v>41213.619863</v>
      </c>
      <c r="S68" s="120">
        <v>1</v>
      </c>
      <c r="Z68" s="119">
        <f t="shared" si="40"/>
        <v>8131</v>
      </c>
      <c r="AA68" s="119">
        <f t="shared" si="41"/>
        <v>-9.7100873214349707E-4</v>
      </c>
      <c r="AB68" s="119">
        <f t="shared" si="42"/>
        <v>2.0364087319319937E-3</v>
      </c>
      <c r="AC68" s="119">
        <f t="shared" si="43"/>
        <v>1.0653999997884966E-3</v>
      </c>
      <c r="AE68" s="119">
        <f t="shared" si="44"/>
        <v>4.1469605234888705E-6</v>
      </c>
      <c r="AF68" s="198">
        <f t="shared" si="45"/>
        <v>41213.619863</v>
      </c>
      <c r="AG68" s="120"/>
      <c r="AH68" s="119">
        <f t="shared" si="46"/>
        <v>-3.6848466441076321E-3</v>
      </c>
      <c r="AI68" s="119">
        <f t="shared" si="47"/>
        <v>0.99495652563634596</v>
      </c>
      <c r="AJ68" s="119">
        <f t="shared" si="48"/>
        <v>-0.99752709050478761</v>
      </c>
      <c r="AK68" s="119">
        <f t="shared" si="49"/>
        <v>-0.44244937111296345</v>
      </c>
      <c r="AL68" s="119">
        <f t="shared" si="50"/>
        <v>-1.5821948195163065</v>
      </c>
      <c r="AM68" s="119">
        <f t="shared" si="51"/>
        <v>-1.0114639527343587</v>
      </c>
      <c r="AN68" s="119">
        <f t="shared" si="53"/>
        <v>11.443686636894158</v>
      </c>
      <c r="AO68" s="119">
        <f t="shared" si="53"/>
        <v>11.443711869196196</v>
      </c>
      <c r="AP68" s="119">
        <f t="shared" si="53"/>
        <v>11.443843461113648</v>
      </c>
      <c r="AQ68" s="119">
        <f t="shared" si="53"/>
        <v>11.444529158777655</v>
      </c>
      <c r="AR68" s="119">
        <f t="shared" si="53"/>
        <v>11.448086515122375</v>
      </c>
      <c r="AS68" s="119">
        <f t="shared" si="53"/>
        <v>11.466140073931307</v>
      </c>
      <c r="AT68" s="119">
        <f t="shared" si="53"/>
        <v>11.549414733926184</v>
      </c>
      <c r="AU68" s="119">
        <f t="shared" si="52"/>
        <v>11.842472528706757</v>
      </c>
    </row>
    <row r="69" spans="1:47" ht="12.95" customHeight="1" x14ac:dyDescent="0.2">
      <c r="A69" s="144" t="s">
        <v>120</v>
      </c>
      <c r="B69" s="157" t="s">
        <v>110</v>
      </c>
      <c r="C69" s="143">
        <v>56233.048762999999</v>
      </c>
      <c r="D69" s="143"/>
      <c r="E69" s="119">
        <f t="shared" si="35"/>
        <v>8134.4915216692507</v>
      </c>
      <c r="F69" s="119">
        <f t="shared" si="36"/>
        <v>8134.5</v>
      </c>
      <c r="G69" s="119">
        <f t="shared" si="37"/>
        <v>-2.2582000019610859E-3</v>
      </c>
      <c r="L69" s="119">
        <f>+G69</f>
        <v>-2.2582000019610859E-3</v>
      </c>
      <c r="O69" s="119">
        <f t="shared" ca="1" si="33"/>
        <v>2.4942548902221568E-3</v>
      </c>
      <c r="Q69" s="172">
        <f t="shared" si="39"/>
        <v>41214.548762999999</v>
      </c>
      <c r="S69" s="120">
        <v>1</v>
      </c>
      <c r="Z69" s="119">
        <f t="shared" si="40"/>
        <v>8134.5</v>
      </c>
      <c r="AA69" s="119">
        <f t="shared" si="41"/>
        <v>-9.657479920195779E-4</v>
      </c>
      <c r="AB69" s="119">
        <f t="shared" si="42"/>
        <v>-1.292452009941508E-3</v>
      </c>
      <c r="AC69" s="119">
        <f t="shared" si="43"/>
        <v>-2.2582000019610859E-3</v>
      </c>
      <c r="AE69" s="119">
        <f t="shared" si="44"/>
        <v>1.670432198001844E-6</v>
      </c>
      <c r="AF69" s="198">
        <f t="shared" si="45"/>
        <v>41214.548762999999</v>
      </c>
      <c r="AG69" s="120"/>
      <c r="AH69" s="119">
        <f t="shared" si="46"/>
        <v>-3.6822983352573597E-3</v>
      </c>
      <c r="AI69" s="119">
        <f t="shared" si="47"/>
        <v>0.99579914752625209</v>
      </c>
      <c r="AJ69" s="119">
        <f t="shared" si="48"/>
        <v>-0.99765913049166322</v>
      </c>
      <c r="AK69" s="119">
        <f t="shared" si="49"/>
        <v>-0.44245817369600876</v>
      </c>
      <c r="AL69" s="119">
        <f t="shared" si="50"/>
        <v>-1.5802903908781345</v>
      </c>
      <c r="AM69" s="119">
        <f t="shared" si="51"/>
        <v>-1.0095394196689293</v>
      </c>
      <c r="AN69" s="119">
        <f t="shared" si="53"/>
        <v>11.445402419813364</v>
      </c>
      <c r="AO69" s="119">
        <f t="shared" si="53"/>
        <v>11.445428107837312</v>
      </c>
      <c r="AP69" s="119">
        <f t="shared" si="53"/>
        <v>11.445561599910885</v>
      </c>
      <c r="AQ69" s="119">
        <f t="shared" si="53"/>
        <v>11.446254720506033</v>
      </c>
      <c r="AR69" s="119">
        <f t="shared" si="53"/>
        <v>11.449837721860883</v>
      </c>
      <c r="AS69" s="119">
        <f t="shared" si="53"/>
        <v>11.467956476726696</v>
      </c>
      <c r="AT69" s="119">
        <f t="shared" si="53"/>
        <v>11.551260709144305</v>
      </c>
      <c r="AU69" s="119">
        <f t="shared" si="52"/>
        <v>11.843858686596452</v>
      </c>
    </row>
    <row r="70" spans="1:47" ht="12.95" customHeight="1" x14ac:dyDescent="0.2">
      <c r="A70" s="144" t="s">
        <v>120</v>
      </c>
      <c r="B70" s="157" t="s">
        <v>109</v>
      </c>
      <c r="C70" s="143">
        <v>56235.047362999998</v>
      </c>
      <c r="D70" s="143"/>
      <c r="E70" s="119">
        <f t="shared" si="35"/>
        <v>8141.9951935350955</v>
      </c>
      <c r="F70" s="119">
        <f t="shared" si="36"/>
        <v>8142</v>
      </c>
      <c r="G70" s="119">
        <f t="shared" si="37"/>
        <v>-1.280200005567167E-3</v>
      </c>
      <c r="L70" s="119">
        <f>+G70</f>
        <v>-1.280200005567167E-3</v>
      </c>
      <c r="O70" s="119">
        <f t="shared" ca="1" si="33"/>
        <v>2.5000437595670329E-3</v>
      </c>
      <c r="Q70" s="172">
        <f t="shared" si="39"/>
        <v>41216.547362999998</v>
      </c>
      <c r="S70" s="120">
        <v>1</v>
      </c>
      <c r="Z70" s="119">
        <f t="shared" si="40"/>
        <v>8142</v>
      </c>
      <c r="AA70" s="119">
        <f t="shared" si="41"/>
        <v>-9.5442956058333075E-4</v>
      </c>
      <c r="AB70" s="119">
        <f t="shared" si="42"/>
        <v>-3.257704449838362E-4</v>
      </c>
      <c r="AC70" s="119">
        <f t="shared" si="43"/>
        <v>-1.280200005567167E-3</v>
      </c>
      <c r="AE70" s="119">
        <f t="shared" si="44"/>
        <v>1.0612638282496666E-7</v>
      </c>
      <c r="AF70" s="198">
        <f t="shared" si="45"/>
        <v>41216.547362999998</v>
      </c>
      <c r="AG70" s="120"/>
      <c r="AH70" s="119">
        <f t="shared" si="46"/>
        <v>-3.6767938113339738E-3</v>
      </c>
      <c r="AI70" s="119">
        <f t="shared" si="47"/>
        <v>0.99760963201061725</v>
      </c>
      <c r="AJ70" s="119">
        <f t="shared" si="48"/>
        <v>-0.99793058878574248</v>
      </c>
      <c r="AK70" s="119">
        <f t="shared" si="49"/>
        <v>-0.4424716587226678</v>
      </c>
      <c r="AL70" s="119">
        <f t="shared" si="50"/>
        <v>-1.5761985818058775</v>
      </c>
      <c r="AM70" s="119">
        <f t="shared" si="51"/>
        <v>-1.0054168999224249</v>
      </c>
      <c r="AN70" s="119">
        <f t="shared" si="53"/>
        <v>11.44908400359015</v>
      </c>
      <c r="AO70" s="119">
        <f t="shared" si="53"/>
        <v>11.449110689508727</v>
      </c>
      <c r="AP70" s="119">
        <f t="shared" si="53"/>
        <v>11.449248318225761</v>
      </c>
      <c r="AQ70" s="119">
        <f t="shared" si="53"/>
        <v>11.449957502323638</v>
      </c>
      <c r="AR70" s="119">
        <f t="shared" si="53"/>
        <v>11.453595648535087</v>
      </c>
      <c r="AS70" s="119">
        <f t="shared" si="53"/>
        <v>11.471853524333348</v>
      </c>
      <c r="AT70" s="119">
        <f t="shared" si="53"/>
        <v>11.555218262338967</v>
      </c>
      <c r="AU70" s="119">
        <f t="shared" si="52"/>
        <v>11.846829024931507</v>
      </c>
    </row>
    <row r="71" spans="1:47" ht="12.95" customHeight="1" x14ac:dyDescent="0.2">
      <c r="A71" s="156" t="s">
        <v>122</v>
      </c>
      <c r="B71" s="74" t="s">
        <v>110</v>
      </c>
      <c r="C71" s="67">
        <v>56238.909899999999</v>
      </c>
      <c r="D71" s="67">
        <v>2.0000000000000001E-4</v>
      </c>
      <c r="E71" s="119">
        <f t="shared" si="35"/>
        <v>8156.4969498733844</v>
      </c>
      <c r="F71" s="119">
        <f t="shared" si="36"/>
        <v>8156.5</v>
      </c>
      <c r="G71" s="119">
        <f t="shared" si="37"/>
        <v>-8.1240000145044178E-4</v>
      </c>
      <c r="K71" s="119">
        <f>+G71</f>
        <v>-8.1240000145044178E-4</v>
      </c>
      <c r="O71" s="119">
        <f t="shared" ca="1" si="33"/>
        <v>2.5112355736337921E-3</v>
      </c>
      <c r="Q71" s="172">
        <f t="shared" si="39"/>
        <v>41220.409899999999</v>
      </c>
      <c r="S71" s="120">
        <v>1</v>
      </c>
      <c r="Z71" s="119">
        <f t="shared" si="40"/>
        <v>8156.5</v>
      </c>
      <c r="AA71" s="119">
        <f t="shared" si="41"/>
        <v>-9.3237089299293965E-4</v>
      </c>
      <c r="AB71" s="119">
        <f t="shared" si="42"/>
        <v>1.1997089154249787E-4</v>
      </c>
      <c r="AC71" s="119">
        <f t="shared" si="43"/>
        <v>-8.1240000145044178E-4</v>
      </c>
      <c r="AE71" s="119">
        <f t="shared" si="44"/>
        <v>1.4393014817501787E-8</v>
      </c>
      <c r="AF71" s="198">
        <f t="shared" si="45"/>
        <v>41220.409899999999</v>
      </c>
      <c r="AG71" s="120"/>
      <c r="AH71" s="119">
        <f t="shared" si="46"/>
        <v>-3.6659813767651035E-3</v>
      </c>
      <c r="AI71" s="119">
        <f t="shared" si="47"/>
        <v>1.0011287381860745</v>
      </c>
      <c r="AJ71" s="119">
        <f t="shared" si="48"/>
        <v>-0.99841041642931527</v>
      </c>
      <c r="AK71" s="119">
        <f t="shared" si="49"/>
        <v>-0.44247667574915289</v>
      </c>
      <c r="AL71" s="119">
        <f t="shared" si="50"/>
        <v>-1.5682453771074365</v>
      </c>
      <c r="AM71" s="119">
        <f t="shared" si="51"/>
        <v>-0.99745229846019889</v>
      </c>
      <c r="AN71" s="119">
        <f t="shared" ref="AN71:AT80" si="54">$AU71+$AB$7*SIN(AO71)</f>
        <v>11.456220782332151</v>
      </c>
      <c r="AO71" s="119">
        <f t="shared" si="54"/>
        <v>11.456249481809662</v>
      </c>
      <c r="AP71" s="119">
        <f t="shared" si="54"/>
        <v>11.456395361493081</v>
      </c>
      <c r="AQ71" s="119">
        <f t="shared" si="54"/>
        <v>11.457136207512191</v>
      </c>
      <c r="AR71" s="119">
        <f t="shared" si="54"/>
        <v>11.460881678438183</v>
      </c>
      <c r="AS71" s="119">
        <f t="shared" si="54"/>
        <v>11.479406189347015</v>
      </c>
      <c r="AT71" s="119">
        <f t="shared" si="54"/>
        <v>11.562876819614376</v>
      </c>
      <c r="AU71" s="119">
        <f t="shared" si="52"/>
        <v>11.852571679045948</v>
      </c>
    </row>
    <row r="72" spans="1:47" ht="12.95" customHeight="1" x14ac:dyDescent="0.2">
      <c r="A72" s="144" t="s">
        <v>120</v>
      </c>
      <c r="B72" s="157" t="s">
        <v>109</v>
      </c>
      <c r="C72" s="143">
        <v>56268.074462999997</v>
      </c>
      <c r="D72" s="143"/>
      <c r="E72" s="119">
        <f t="shared" si="35"/>
        <v>8265.9942534172933</v>
      </c>
      <c r="F72" s="119">
        <f t="shared" si="36"/>
        <v>8266</v>
      </c>
      <c r="G72" s="119">
        <f t="shared" si="37"/>
        <v>-1.5306000059354119E-3</v>
      </c>
      <c r="L72" s="119">
        <f t="shared" ref="L72:L80" si="55">+G72</f>
        <v>-1.5306000059354119E-3</v>
      </c>
      <c r="O72" s="119">
        <f t="shared" ca="1" si="33"/>
        <v>2.5957530660689768E-3</v>
      </c>
      <c r="Q72" s="172">
        <f t="shared" si="39"/>
        <v>41249.574462999997</v>
      </c>
      <c r="S72" s="120">
        <v>1</v>
      </c>
      <c r="Z72" s="119">
        <f t="shared" si="40"/>
        <v>8266</v>
      </c>
      <c r="AA72" s="119">
        <f t="shared" si="41"/>
        <v>-7.5811623912024192E-4</v>
      </c>
      <c r="AB72" s="119">
        <f t="shared" si="42"/>
        <v>-7.7248376681516998E-4</v>
      </c>
      <c r="AC72" s="119">
        <f t="shared" si="43"/>
        <v>-1.5306000059354119E-3</v>
      </c>
      <c r="AE72" s="119">
        <f t="shared" si="44"/>
        <v>5.9673116999295388E-7</v>
      </c>
      <c r="AF72" s="198">
        <f t="shared" si="45"/>
        <v>41249.574462999997</v>
      </c>
      <c r="AG72" s="120"/>
      <c r="AH72" s="119">
        <f t="shared" si="46"/>
        <v>-3.5769110613765322E-3</v>
      </c>
      <c r="AI72" s="119">
        <f t="shared" si="47"/>
        <v>1.0285085483301823</v>
      </c>
      <c r="AJ72" s="119">
        <f t="shared" si="48"/>
        <v>-0.99998470174267629</v>
      </c>
      <c r="AK72" s="119">
        <f t="shared" si="49"/>
        <v>-0.4415587676674752</v>
      </c>
      <c r="AL72" s="119">
        <f t="shared" si="50"/>
        <v>-1.5063223831905956</v>
      </c>
      <c r="AM72" s="119">
        <f t="shared" si="51"/>
        <v>-0.93751862132349484</v>
      </c>
      <c r="AN72" s="119">
        <f t="shared" si="54"/>
        <v>11.51094422455016</v>
      </c>
      <c r="AO72" s="119">
        <f t="shared" si="54"/>
        <v>11.510992097753174</v>
      </c>
      <c r="AP72" s="119">
        <f t="shared" si="54"/>
        <v>11.511211559660222</v>
      </c>
      <c r="AQ72" s="119">
        <f t="shared" si="54"/>
        <v>11.512216538537119</v>
      </c>
      <c r="AR72" s="119">
        <f t="shared" si="54"/>
        <v>11.516796111119795</v>
      </c>
      <c r="AS72" s="119">
        <f t="shared" si="54"/>
        <v>11.537219605244186</v>
      </c>
      <c r="AT72" s="119">
        <f t="shared" si="54"/>
        <v>11.621016108710235</v>
      </c>
      <c r="AU72" s="119">
        <f t="shared" si="52"/>
        <v>11.895938618737768</v>
      </c>
    </row>
    <row r="73" spans="1:47" ht="12.95" customHeight="1" x14ac:dyDescent="0.2">
      <c r="A73" s="144" t="s">
        <v>120</v>
      </c>
      <c r="B73" s="157" t="s">
        <v>109</v>
      </c>
      <c r="C73" s="143">
        <v>56268.074662999999</v>
      </c>
      <c r="D73" s="143"/>
      <c r="E73" s="119">
        <f t="shared" si="35"/>
        <v>8265.9950043101126</v>
      </c>
      <c r="F73" s="119">
        <f t="shared" si="36"/>
        <v>8266</v>
      </c>
      <c r="G73" s="119">
        <f t="shared" si="37"/>
        <v>-1.3306000037118793E-3</v>
      </c>
      <c r="L73" s="119">
        <f t="shared" si="55"/>
        <v>-1.3306000037118793E-3</v>
      </c>
      <c r="O73" s="119">
        <f t="shared" ca="1" si="33"/>
        <v>2.5957530660689768E-3</v>
      </c>
      <c r="Q73" s="172">
        <f t="shared" si="39"/>
        <v>41249.574662999999</v>
      </c>
      <c r="S73" s="120">
        <v>1</v>
      </c>
      <c r="Z73" s="119">
        <f t="shared" si="40"/>
        <v>8266</v>
      </c>
      <c r="AA73" s="119">
        <f t="shared" si="41"/>
        <v>-7.5811623912024192E-4</v>
      </c>
      <c r="AB73" s="119">
        <f t="shared" si="42"/>
        <v>-5.7248376459163733E-4</v>
      </c>
      <c r="AC73" s="119">
        <f t="shared" si="43"/>
        <v>-1.3306000037118793E-3</v>
      </c>
      <c r="AE73" s="119">
        <f t="shared" si="44"/>
        <v>3.2773766072101322E-7</v>
      </c>
      <c r="AF73" s="198">
        <f t="shared" si="45"/>
        <v>41249.574662999999</v>
      </c>
      <c r="AG73" s="120"/>
      <c r="AH73" s="119">
        <f t="shared" si="46"/>
        <v>-3.5769110613765322E-3</v>
      </c>
      <c r="AI73" s="119">
        <f t="shared" si="47"/>
        <v>1.0285085483301823</v>
      </c>
      <c r="AJ73" s="119">
        <f t="shared" si="48"/>
        <v>-0.99998470174267629</v>
      </c>
      <c r="AK73" s="119">
        <f t="shared" si="49"/>
        <v>-0.4415587676674752</v>
      </c>
      <c r="AL73" s="119">
        <f t="shared" si="50"/>
        <v>-1.5063223831905956</v>
      </c>
      <c r="AM73" s="119">
        <f t="shared" si="51"/>
        <v>-0.93751862132349484</v>
      </c>
      <c r="AN73" s="119">
        <f t="shared" si="54"/>
        <v>11.51094422455016</v>
      </c>
      <c r="AO73" s="119">
        <f t="shared" si="54"/>
        <v>11.510992097753174</v>
      </c>
      <c r="AP73" s="119">
        <f t="shared" si="54"/>
        <v>11.511211559660222</v>
      </c>
      <c r="AQ73" s="119">
        <f t="shared" si="54"/>
        <v>11.512216538537119</v>
      </c>
      <c r="AR73" s="119">
        <f t="shared" si="54"/>
        <v>11.516796111119795</v>
      </c>
      <c r="AS73" s="119">
        <f t="shared" si="54"/>
        <v>11.537219605244186</v>
      </c>
      <c r="AT73" s="119">
        <f t="shared" si="54"/>
        <v>11.621016108710235</v>
      </c>
      <c r="AU73" s="119">
        <f t="shared" si="52"/>
        <v>11.895938618737768</v>
      </c>
    </row>
    <row r="74" spans="1:47" ht="12.95" customHeight="1" x14ac:dyDescent="0.2">
      <c r="A74" s="144" t="s">
        <v>120</v>
      </c>
      <c r="B74" s="157" t="s">
        <v>109</v>
      </c>
      <c r="C74" s="143">
        <v>56268.075463000001</v>
      </c>
      <c r="D74" s="143"/>
      <c r="E74" s="119">
        <f t="shared" si="35"/>
        <v>8265.9980078813642</v>
      </c>
      <c r="F74" s="119">
        <f t="shared" si="36"/>
        <v>8266</v>
      </c>
      <c r="G74" s="119">
        <f t="shared" si="37"/>
        <v>-5.3060000209370628E-4</v>
      </c>
      <c r="L74" s="119">
        <f t="shared" si="55"/>
        <v>-5.3060000209370628E-4</v>
      </c>
      <c r="O74" s="119">
        <f t="shared" ref="O74:O105" ca="1" si="56">+C$11+C$12*$F74</f>
        <v>2.5957530660689768E-3</v>
      </c>
      <c r="Q74" s="172">
        <f t="shared" si="39"/>
        <v>41249.575463000001</v>
      </c>
      <c r="S74" s="120">
        <v>1</v>
      </c>
      <c r="Z74" s="119">
        <f t="shared" si="40"/>
        <v>8266</v>
      </c>
      <c r="AA74" s="119">
        <f t="shared" si="41"/>
        <v>-7.5811623912024192E-4</v>
      </c>
      <c r="AB74" s="119">
        <f t="shared" si="42"/>
        <v>2.2751623702653564E-4</v>
      </c>
      <c r="AC74" s="119">
        <f t="shared" si="43"/>
        <v>-5.3060000209370628E-4</v>
      </c>
      <c r="AE74" s="119">
        <f t="shared" si="44"/>
        <v>5.1763638110714747E-8</v>
      </c>
      <c r="AF74" s="198">
        <f t="shared" si="45"/>
        <v>41249.575463000001</v>
      </c>
      <c r="AG74" s="120"/>
      <c r="AH74" s="119">
        <f t="shared" si="46"/>
        <v>-3.5769110613765322E-3</v>
      </c>
      <c r="AI74" s="119">
        <f t="shared" si="47"/>
        <v>1.0285085483301823</v>
      </c>
      <c r="AJ74" s="119">
        <f t="shared" si="48"/>
        <v>-0.99998470174267629</v>
      </c>
      <c r="AK74" s="119">
        <f t="shared" si="49"/>
        <v>-0.4415587676674752</v>
      </c>
      <c r="AL74" s="119">
        <f t="shared" si="50"/>
        <v>-1.5063223831905956</v>
      </c>
      <c r="AM74" s="119">
        <f t="shared" si="51"/>
        <v>-0.93751862132349484</v>
      </c>
      <c r="AN74" s="119">
        <f t="shared" si="54"/>
        <v>11.51094422455016</v>
      </c>
      <c r="AO74" s="119">
        <f t="shared" si="54"/>
        <v>11.510992097753174</v>
      </c>
      <c r="AP74" s="119">
        <f t="shared" si="54"/>
        <v>11.511211559660222</v>
      </c>
      <c r="AQ74" s="119">
        <f t="shared" si="54"/>
        <v>11.512216538537119</v>
      </c>
      <c r="AR74" s="119">
        <f t="shared" si="54"/>
        <v>11.516796111119795</v>
      </c>
      <c r="AS74" s="119">
        <f t="shared" si="54"/>
        <v>11.537219605244186</v>
      </c>
      <c r="AT74" s="119">
        <f t="shared" si="54"/>
        <v>11.621016108710235</v>
      </c>
      <c r="AU74" s="119">
        <f t="shared" si="52"/>
        <v>11.895938618737768</v>
      </c>
    </row>
    <row r="75" spans="1:47" ht="12.95" customHeight="1" x14ac:dyDescent="0.2">
      <c r="A75" s="144" t="s">
        <v>120</v>
      </c>
      <c r="B75" s="157" t="s">
        <v>109</v>
      </c>
      <c r="C75" s="143">
        <v>56272.069562999997</v>
      </c>
      <c r="D75" s="143"/>
      <c r="E75" s="119">
        <f t="shared" si="35"/>
        <v>8280.9937127744688</v>
      </c>
      <c r="F75" s="119">
        <f t="shared" si="36"/>
        <v>8281</v>
      </c>
      <c r="G75" s="119">
        <f t="shared" si="37"/>
        <v>-1.6746000037528574E-3</v>
      </c>
      <c r="L75" s="119">
        <f t="shared" si="55"/>
        <v>-1.6746000037528574E-3</v>
      </c>
      <c r="O75" s="119">
        <f t="shared" ca="1" si="56"/>
        <v>2.6073308047587281E-3</v>
      </c>
      <c r="Q75" s="172">
        <f t="shared" si="39"/>
        <v>41253.569562999997</v>
      </c>
      <c r="S75" s="120">
        <v>1</v>
      </c>
      <c r="Z75" s="119">
        <f t="shared" si="40"/>
        <v>8281</v>
      </c>
      <c r="AA75" s="119">
        <f t="shared" si="41"/>
        <v>-7.3316593373321101E-4</v>
      </c>
      <c r="AB75" s="119">
        <f t="shared" si="42"/>
        <v>-9.4143407001964644E-4</v>
      </c>
      <c r="AC75" s="119">
        <f t="shared" si="43"/>
        <v>-1.6746000037528574E-3</v>
      </c>
      <c r="AE75" s="119">
        <f t="shared" si="44"/>
        <v>8.8629810819375657E-7</v>
      </c>
      <c r="AF75" s="198">
        <f t="shared" si="45"/>
        <v>41253.569562999997</v>
      </c>
      <c r="AG75" s="120"/>
      <c r="AH75" s="119">
        <f t="shared" si="46"/>
        <v>-3.5636650381004309E-3</v>
      </c>
      <c r="AI75" s="119">
        <f t="shared" si="47"/>
        <v>1.0323699527069425</v>
      </c>
      <c r="AJ75" s="119">
        <f t="shared" si="48"/>
        <v>-0.99989805768056628</v>
      </c>
      <c r="AK75" s="119">
        <f t="shared" si="49"/>
        <v>-0.44129249800292775</v>
      </c>
      <c r="AL75" s="119">
        <f t="shared" si="50"/>
        <v>-1.4975748627321113</v>
      </c>
      <c r="AM75" s="119">
        <f t="shared" si="51"/>
        <v>-0.92933409150642676</v>
      </c>
      <c r="AN75" s="119">
        <f t="shared" si="54"/>
        <v>11.518557097403672</v>
      </c>
      <c r="AO75" s="119">
        <f t="shared" si="54"/>
        <v>11.518608196507353</v>
      </c>
      <c r="AP75" s="119">
        <f t="shared" si="54"/>
        <v>11.518839344233591</v>
      </c>
      <c r="AQ75" s="119">
        <f t="shared" si="54"/>
        <v>11.519883790446695</v>
      </c>
      <c r="AR75" s="119">
        <f t="shared" si="54"/>
        <v>11.524579831930158</v>
      </c>
      <c r="AS75" s="119">
        <f t="shared" si="54"/>
        <v>11.545245505306102</v>
      </c>
      <c r="AT75" s="119">
        <f t="shared" si="54"/>
        <v>11.629021287980832</v>
      </c>
      <c r="AU75" s="119">
        <f t="shared" si="52"/>
        <v>11.90187929540788</v>
      </c>
    </row>
    <row r="76" spans="1:47" ht="12.95" customHeight="1" x14ac:dyDescent="0.2">
      <c r="A76" s="144" t="s">
        <v>120</v>
      </c>
      <c r="B76" s="157" t="s">
        <v>109</v>
      </c>
      <c r="C76" s="143">
        <v>56272.070062999999</v>
      </c>
      <c r="D76" s="143"/>
      <c r="E76" s="119">
        <f t="shared" si="35"/>
        <v>8280.9955900065052</v>
      </c>
      <c r="F76" s="119">
        <f t="shared" si="36"/>
        <v>8281</v>
      </c>
      <c r="G76" s="119">
        <f t="shared" si="37"/>
        <v>-1.1746000018320046E-3</v>
      </c>
      <c r="L76" s="119">
        <f t="shared" si="55"/>
        <v>-1.1746000018320046E-3</v>
      </c>
      <c r="O76" s="119">
        <f t="shared" ca="1" si="56"/>
        <v>2.6073308047587281E-3</v>
      </c>
      <c r="Q76" s="172">
        <f t="shared" si="39"/>
        <v>41253.570062999999</v>
      </c>
      <c r="S76" s="120">
        <v>1</v>
      </c>
      <c r="Z76" s="119">
        <f t="shared" si="40"/>
        <v>8281</v>
      </c>
      <c r="AA76" s="119">
        <f t="shared" si="41"/>
        <v>-7.3316593373321101E-4</v>
      </c>
      <c r="AB76" s="119">
        <f t="shared" si="42"/>
        <v>-4.4143406809879363E-4</v>
      </c>
      <c r="AC76" s="119">
        <f t="shared" si="43"/>
        <v>-1.1746000018320046E-3</v>
      </c>
      <c r="AE76" s="119">
        <f t="shared" si="44"/>
        <v>1.9486403647825038E-7</v>
      </c>
      <c r="AF76" s="198">
        <f t="shared" si="45"/>
        <v>41253.570062999999</v>
      </c>
      <c r="AG76" s="120"/>
      <c r="AH76" s="119">
        <f t="shared" si="46"/>
        <v>-3.5636650381004309E-3</v>
      </c>
      <c r="AI76" s="119">
        <f t="shared" si="47"/>
        <v>1.0323699527069425</v>
      </c>
      <c r="AJ76" s="119">
        <f t="shared" si="48"/>
        <v>-0.99989805768056628</v>
      </c>
      <c r="AK76" s="119">
        <f t="shared" si="49"/>
        <v>-0.44129249800292775</v>
      </c>
      <c r="AL76" s="119">
        <f t="shared" si="50"/>
        <v>-1.4975748627321113</v>
      </c>
      <c r="AM76" s="119">
        <f t="shared" si="51"/>
        <v>-0.92933409150642676</v>
      </c>
      <c r="AN76" s="119">
        <f t="shared" si="54"/>
        <v>11.518557097403672</v>
      </c>
      <c r="AO76" s="119">
        <f t="shared" si="54"/>
        <v>11.518608196507353</v>
      </c>
      <c r="AP76" s="119">
        <f t="shared" si="54"/>
        <v>11.518839344233591</v>
      </c>
      <c r="AQ76" s="119">
        <f t="shared" si="54"/>
        <v>11.519883790446695</v>
      </c>
      <c r="AR76" s="119">
        <f t="shared" si="54"/>
        <v>11.524579831930158</v>
      </c>
      <c r="AS76" s="119">
        <f t="shared" si="54"/>
        <v>11.545245505306102</v>
      </c>
      <c r="AT76" s="119">
        <f t="shared" si="54"/>
        <v>11.629021287980832</v>
      </c>
      <c r="AU76" s="119">
        <f t="shared" si="52"/>
        <v>11.90187929540788</v>
      </c>
    </row>
    <row r="77" spans="1:47" ht="12.95" customHeight="1" x14ac:dyDescent="0.2">
      <c r="A77" s="144" t="s">
        <v>120</v>
      </c>
      <c r="B77" s="157" t="s">
        <v>110</v>
      </c>
      <c r="C77" s="143">
        <v>56274.068763000003</v>
      </c>
      <c r="D77" s="143"/>
      <c r="E77" s="119">
        <f t="shared" si="35"/>
        <v>8288.4996373187732</v>
      </c>
      <c r="F77" s="119">
        <f t="shared" si="36"/>
        <v>8288.5</v>
      </c>
      <c r="G77" s="119">
        <f t="shared" si="37"/>
        <v>-9.6600000688340515E-5</v>
      </c>
      <c r="L77" s="119">
        <f t="shared" si="55"/>
        <v>-9.6600000688340515E-5</v>
      </c>
      <c r="O77" s="119">
        <f t="shared" ca="1" si="56"/>
        <v>2.6131196741036034E-3</v>
      </c>
      <c r="Q77" s="172">
        <f t="shared" si="39"/>
        <v>41255.568763000003</v>
      </c>
      <c r="S77" s="120">
        <v>1</v>
      </c>
      <c r="Z77" s="119">
        <f t="shared" si="40"/>
        <v>8288.5</v>
      </c>
      <c r="AA77" s="119">
        <f t="shared" si="41"/>
        <v>-7.2059110849686386E-4</v>
      </c>
      <c r="AB77" s="119">
        <f t="shared" si="42"/>
        <v>6.2399110780852335E-4</v>
      </c>
      <c r="AC77" s="119">
        <f t="shared" si="43"/>
        <v>-9.6600000688340515E-5</v>
      </c>
      <c r="AE77" s="119">
        <f t="shared" si="44"/>
        <v>3.893649026241082E-7</v>
      </c>
      <c r="AF77" s="198">
        <f t="shared" si="45"/>
        <v>41255.568763000003</v>
      </c>
      <c r="AG77" s="120"/>
      <c r="AH77" s="119">
        <f t="shared" si="46"/>
        <v>-3.5569455341587669E-3</v>
      </c>
      <c r="AI77" s="119">
        <f t="shared" si="47"/>
        <v>1.0343106417407977</v>
      </c>
      <c r="AJ77" s="119">
        <f t="shared" si="48"/>
        <v>-0.99982558240822805</v>
      </c>
      <c r="AK77" s="119">
        <f t="shared" si="49"/>
        <v>-0.44114585172621573</v>
      </c>
      <c r="AL77" s="119">
        <f t="shared" si="50"/>
        <v>-1.4931764004357719</v>
      </c>
      <c r="AM77" s="119">
        <f t="shared" si="51"/>
        <v>-0.92524382149152473</v>
      </c>
      <c r="AN77" s="119">
        <f t="shared" si="54"/>
        <v>11.522374282231299</v>
      </c>
      <c r="AO77" s="119">
        <f t="shared" si="54"/>
        <v>11.522427052824955</v>
      </c>
      <c r="AP77" s="119">
        <f t="shared" si="54"/>
        <v>11.522664191896506</v>
      </c>
      <c r="AQ77" s="119">
        <f t="shared" si="54"/>
        <v>11.523728650753537</v>
      </c>
      <c r="AR77" s="119">
        <f t="shared" si="54"/>
        <v>11.528483031193113</v>
      </c>
      <c r="AS77" s="119">
        <f t="shared" si="54"/>
        <v>11.549267986146932</v>
      </c>
      <c r="AT77" s="119">
        <f t="shared" si="54"/>
        <v>11.633027493274922</v>
      </c>
      <c r="AU77" s="119">
        <f t="shared" si="52"/>
        <v>11.904849633742936</v>
      </c>
    </row>
    <row r="78" spans="1:47" ht="12.95" customHeight="1" x14ac:dyDescent="0.2">
      <c r="A78" s="144" t="s">
        <v>120</v>
      </c>
      <c r="B78" s="157" t="s">
        <v>109</v>
      </c>
      <c r="C78" s="143">
        <v>56274.200562999999</v>
      </c>
      <c r="D78" s="143"/>
      <c r="E78" s="119">
        <f t="shared" si="35"/>
        <v>8288.9944756815694</v>
      </c>
      <c r="F78" s="119">
        <f t="shared" si="36"/>
        <v>8289</v>
      </c>
      <c r="G78" s="119">
        <f t="shared" si="37"/>
        <v>-1.4714000062667765E-3</v>
      </c>
      <c r="L78" s="119">
        <f t="shared" si="55"/>
        <v>-1.4714000062667765E-3</v>
      </c>
      <c r="O78" s="119">
        <f t="shared" ca="1" si="56"/>
        <v>2.6135055987265956E-3</v>
      </c>
      <c r="Q78" s="172">
        <f t="shared" si="39"/>
        <v>41255.700562999999</v>
      </c>
      <c r="S78" s="120">
        <v>1</v>
      </c>
      <c r="Z78" s="119">
        <f t="shared" si="40"/>
        <v>8289</v>
      </c>
      <c r="AA78" s="119">
        <f t="shared" si="41"/>
        <v>-7.1975041551683265E-4</v>
      </c>
      <c r="AB78" s="119">
        <f t="shared" si="42"/>
        <v>-7.5164959074994382E-4</v>
      </c>
      <c r="AC78" s="119">
        <f t="shared" si="43"/>
        <v>-1.4714000062667765E-3</v>
      </c>
      <c r="AE78" s="119">
        <f t="shared" si="44"/>
        <v>5.6497710727455806E-7</v>
      </c>
      <c r="AF78" s="198">
        <f t="shared" si="45"/>
        <v>41255.700562999999</v>
      </c>
      <c r="AG78" s="120"/>
      <c r="AH78" s="119">
        <f t="shared" si="46"/>
        <v>-3.556495271315162E-3</v>
      </c>
      <c r="AI78" s="119">
        <f t="shared" si="47"/>
        <v>1.0344402575343672</v>
      </c>
      <c r="AJ78" s="119">
        <f t="shared" si="48"/>
        <v>-0.9998200517842103</v>
      </c>
      <c r="AK78" s="119">
        <f t="shared" si="49"/>
        <v>-0.44113575154693613</v>
      </c>
      <c r="AL78" s="119">
        <f t="shared" si="50"/>
        <v>-1.4928825808839279</v>
      </c>
      <c r="AM78" s="119">
        <f t="shared" si="51"/>
        <v>-0.9249711828203826</v>
      </c>
      <c r="AN78" s="119">
        <f t="shared" si="54"/>
        <v>11.52262901690538</v>
      </c>
      <c r="AO78" s="119">
        <f t="shared" si="54"/>
        <v>11.522681900336254</v>
      </c>
      <c r="AP78" s="119">
        <f t="shared" si="54"/>
        <v>11.522919442356898</v>
      </c>
      <c r="AQ78" s="119">
        <f t="shared" si="54"/>
        <v>11.52398524191277</v>
      </c>
      <c r="AR78" s="119">
        <f t="shared" si="54"/>
        <v>11.528743513679892</v>
      </c>
      <c r="AS78" s="119">
        <f t="shared" si="54"/>
        <v>11.549536377128183</v>
      </c>
      <c r="AT78" s="119">
        <f t="shared" si="54"/>
        <v>11.633294659000564</v>
      </c>
      <c r="AU78" s="119">
        <f t="shared" si="52"/>
        <v>11.905047656298606</v>
      </c>
    </row>
    <row r="79" spans="1:47" ht="12.95" customHeight="1" x14ac:dyDescent="0.2">
      <c r="A79" s="144" t="s">
        <v>123</v>
      </c>
      <c r="B79" s="157" t="s">
        <v>110</v>
      </c>
      <c r="C79" s="143">
        <v>56296.974663000001</v>
      </c>
      <c r="D79" s="143"/>
      <c r="E79" s="119">
        <f t="shared" si="35"/>
        <v>8374.4990155795167</v>
      </c>
      <c r="F79" s="119">
        <f t="shared" si="36"/>
        <v>8374.5</v>
      </c>
      <c r="G79" s="119">
        <f t="shared" si="37"/>
        <v>-2.6220000290777534E-4</v>
      </c>
      <c r="L79" s="119">
        <f t="shared" si="55"/>
        <v>-2.6220000290777534E-4</v>
      </c>
      <c r="O79" s="119">
        <f t="shared" ca="1" si="56"/>
        <v>2.679498709258178E-3</v>
      </c>
      <c r="Q79" s="172">
        <f t="shared" si="39"/>
        <v>41278.474663000001</v>
      </c>
      <c r="S79" s="120">
        <v>1</v>
      </c>
      <c r="Z79" s="119">
        <f t="shared" si="40"/>
        <v>8374.5</v>
      </c>
      <c r="AA79" s="119">
        <f t="shared" si="41"/>
        <v>-5.7156798201074338E-4</v>
      </c>
      <c r="AB79" s="119">
        <f t="shared" si="42"/>
        <v>3.0936797910296803E-4</v>
      </c>
      <c r="AC79" s="119">
        <f t="shared" si="43"/>
        <v>-2.6220000290777534E-4</v>
      </c>
      <c r="AE79" s="119">
        <f t="shared" si="44"/>
        <v>9.5708546494254466E-8</v>
      </c>
      <c r="AF79" s="198">
        <f t="shared" si="45"/>
        <v>41278.474663000001</v>
      </c>
      <c r="AG79" s="120"/>
      <c r="AH79" s="119">
        <f t="shared" si="46"/>
        <v>-3.4752149647616355E-3</v>
      </c>
      <c r="AI79" s="119">
        <f t="shared" si="47"/>
        <v>1.0570370361547685</v>
      </c>
      <c r="AJ79" s="119">
        <f t="shared" si="48"/>
        <v>-0.99752851243287999</v>
      </c>
      <c r="AK79" s="119">
        <f t="shared" si="49"/>
        <v>-0.43878657584136882</v>
      </c>
      <c r="AL79" s="119">
        <f t="shared" si="50"/>
        <v>-1.4415330185969231</v>
      </c>
      <c r="AM79" s="119">
        <f t="shared" si="51"/>
        <v>-0.87842495758501082</v>
      </c>
      <c r="AN79" s="119">
        <f t="shared" si="54"/>
        <v>11.566665425199556</v>
      </c>
      <c r="AO79" s="119">
        <f t="shared" si="54"/>
        <v>11.566740302170686</v>
      </c>
      <c r="AP79" s="119">
        <f t="shared" si="54"/>
        <v>11.567053244261059</v>
      </c>
      <c r="AQ79" s="119">
        <f t="shared" si="54"/>
        <v>11.568359515131657</v>
      </c>
      <c r="AR79" s="119">
        <f t="shared" si="54"/>
        <v>11.573783792117084</v>
      </c>
      <c r="AS79" s="119">
        <f t="shared" si="54"/>
        <v>11.595843309912384</v>
      </c>
      <c r="AT79" s="119">
        <f t="shared" si="54"/>
        <v>11.679134434261188</v>
      </c>
      <c r="AU79" s="119">
        <f t="shared" si="52"/>
        <v>11.938909513318245</v>
      </c>
    </row>
    <row r="80" spans="1:47" ht="12.95" customHeight="1" x14ac:dyDescent="0.2">
      <c r="A80" s="144" t="s">
        <v>123</v>
      </c>
      <c r="B80" s="157" t="s">
        <v>109</v>
      </c>
      <c r="C80" s="143">
        <v>56297.107063000003</v>
      </c>
      <c r="D80" s="143"/>
      <c r="E80" s="119">
        <f t="shared" si="35"/>
        <v>8374.9961066207743</v>
      </c>
      <c r="F80" s="119">
        <f t="shared" si="36"/>
        <v>8375</v>
      </c>
      <c r="G80" s="119">
        <f t="shared" si="37"/>
        <v>-1.0370000018156134E-3</v>
      </c>
      <c r="L80" s="119">
        <f t="shared" si="55"/>
        <v>-1.0370000018156134E-3</v>
      </c>
      <c r="O80" s="119">
        <f t="shared" ca="1" si="56"/>
        <v>2.6798846338811693E-3</v>
      </c>
      <c r="Q80" s="172">
        <f t="shared" si="39"/>
        <v>41278.607063000003</v>
      </c>
      <c r="S80" s="120">
        <v>1</v>
      </c>
      <c r="Z80" s="119">
        <f t="shared" si="40"/>
        <v>8375</v>
      </c>
      <c r="AA80" s="119">
        <f t="shared" si="41"/>
        <v>-5.7067519655655975E-4</v>
      </c>
      <c r="AB80" s="119">
        <f t="shared" si="42"/>
        <v>-4.6632480525905361E-4</v>
      </c>
      <c r="AC80" s="119">
        <f t="shared" si="43"/>
        <v>-1.0370000018156134E-3</v>
      </c>
      <c r="AE80" s="119">
        <f t="shared" si="44"/>
        <v>2.1745882399989427E-7</v>
      </c>
      <c r="AF80" s="198">
        <f t="shared" si="45"/>
        <v>41278.607063000003</v>
      </c>
      <c r="AG80" s="120"/>
      <c r="AH80" s="119">
        <f t="shared" si="46"/>
        <v>-3.4747142301880139E-3</v>
      </c>
      <c r="AI80" s="119">
        <f t="shared" si="47"/>
        <v>1.0571716935832427</v>
      </c>
      <c r="AJ80" s="119">
        <f t="shared" si="48"/>
        <v>-0.99750690235003248</v>
      </c>
      <c r="AK80" s="119">
        <f t="shared" si="49"/>
        <v>-0.43876905096501223</v>
      </c>
      <c r="AL80" s="119">
        <f t="shared" si="50"/>
        <v>-1.4412261265360578</v>
      </c>
      <c r="AM80" s="119">
        <f t="shared" si="51"/>
        <v>-0.87815314456756677</v>
      </c>
      <c r="AN80" s="119">
        <f t="shared" si="54"/>
        <v>11.566925772671086</v>
      </c>
      <c r="AO80" s="119">
        <f t="shared" si="54"/>
        <v>11.567000794613834</v>
      </c>
      <c r="AP80" s="119">
        <f t="shared" si="54"/>
        <v>11.567314215489393</v>
      </c>
      <c r="AQ80" s="119">
        <f t="shared" si="54"/>
        <v>11.568621953485254</v>
      </c>
      <c r="AR80" s="119">
        <f t="shared" si="54"/>
        <v>11.574050110817829</v>
      </c>
      <c r="AS80" s="119">
        <f t="shared" si="54"/>
        <v>11.59611650537048</v>
      </c>
      <c r="AT80" s="119">
        <f t="shared" si="54"/>
        <v>11.679403392635733</v>
      </c>
      <c r="AU80" s="119">
        <f t="shared" si="52"/>
        <v>11.939107535873916</v>
      </c>
    </row>
    <row r="81" spans="1:47" ht="12.95" customHeight="1" x14ac:dyDescent="0.2">
      <c r="A81" s="174" t="s">
        <v>124</v>
      </c>
      <c r="B81" s="175"/>
      <c r="C81" s="174">
        <v>56541.617259999999</v>
      </c>
      <c r="D81" s="174" t="s">
        <v>125</v>
      </c>
      <c r="E81" s="119">
        <f t="shared" si="35"/>
        <v>9293.0008530142204</v>
      </c>
      <c r="F81" s="119">
        <f t="shared" si="36"/>
        <v>9293</v>
      </c>
      <c r="G81" s="119">
        <f t="shared" si="37"/>
        <v>2.271999983349815E-4</v>
      </c>
      <c r="K81" s="119">
        <f>+G81</f>
        <v>2.271999983349815E-4</v>
      </c>
      <c r="O81" s="119">
        <f t="shared" ca="1" si="56"/>
        <v>3.3884422416939489E-3</v>
      </c>
      <c r="Q81" s="172">
        <f t="shared" si="39"/>
        <v>41523.117259999999</v>
      </c>
      <c r="S81" s="120">
        <v>1</v>
      </c>
      <c r="Z81" s="119">
        <f t="shared" si="40"/>
        <v>9293</v>
      </c>
      <c r="AA81" s="119">
        <f t="shared" si="41"/>
        <v>1.6469939958079815E-3</v>
      </c>
      <c r="AB81" s="119">
        <f t="shared" si="42"/>
        <v>-1.419793997473E-3</v>
      </c>
      <c r="AC81" s="119">
        <f t="shared" si="43"/>
        <v>2.271999983349815E-4</v>
      </c>
      <c r="AE81" s="119">
        <f t="shared" si="44"/>
        <v>2.0158149952603611E-6</v>
      </c>
      <c r="AF81" s="198">
        <f t="shared" si="45"/>
        <v>41523.117259999999</v>
      </c>
      <c r="AG81" s="120"/>
      <c r="AH81" s="119">
        <f t="shared" si="46"/>
        <v>-1.9927409650236112E-3</v>
      </c>
      <c r="AI81" s="119">
        <f t="shared" si="47"/>
        <v>1.3325926503988577</v>
      </c>
      <c r="AJ81" s="119">
        <f t="shared" si="48"/>
        <v>-0.70268559422128618</v>
      </c>
      <c r="AK81" s="119">
        <f t="shared" si="49"/>
        <v>-0.29183730318891205</v>
      </c>
      <c r="AL81" s="119">
        <f t="shared" si="50"/>
        <v>-0.72022252135972065</v>
      </c>
      <c r="AM81" s="119">
        <f t="shared" si="51"/>
        <v>-0.37652988095598755</v>
      </c>
      <c r="AN81" s="119">
        <f t="shared" ref="AN81:AT90" si="57">$AU81+$AB$7*SIN(AO81)</f>
        <v>12.106479020392866</v>
      </c>
      <c r="AO81" s="119">
        <f t="shared" si="57"/>
        <v>12.106974317088223</v>
      </c>
      <c r="AP81" s="119">
        <f t="shared" si="57"/>
        <v>12.108222782170072</v>
      </c>
      <c r="AQ81" s="119">
        <f t="shared" si="57"/>
        <v>12.111366313300396</v>
      </c>
      <c r="AR81" s="119">
        <f t="shared" si="57"/>
        <v>12.119260202257793</v>
      </c>
      <c r="AS81" s="119">
        <f t="shared" si="57"/>
        <v>12.138953542365403</v>
      </c>
      <c r="AT81" s="119">
        <f t="shared" si="57"/>
        <v>12.187345774135046</v>
      </c>
      <c r="AU81" s="119">
        <f t="shared" si="52"/>
        <v>12.302676948084782</v>
      </c>
    </row>
    <row r="82" spans="1:47" ht="12.95" customHeight="1" x14ac:dyDescent="0.2">
      <c r="A82" s="156" t="s">
        <v>117</v>
      </c>
      <c r="B82" s="74" t="s">
        <v>109</v>
      </c>
      <c r="C82" s="67">
        <v>56541.62268</v>
      </c>
      <c r="D82" s="67">
        <v>1E-4</v>
      </c>
      <c r="E82" s="119">
        <f t="shared" si="35"/>
        <v>9293.0212022094183</v>
      </c>
      <c r="F82" s="119">
        <f t="shared" si="36"/>
        <v>9293</v>
      </c>
      <c r="G82" s="119">
        <f t="shared" si="37"/>
        <v>5.6471999996574596E-3</v>
      </c>
      <c r="K82" s="119">
        <f>+U82</f>
        <v>0</v>
      </c>
      <c r="O82" s="119">
        <f t="shared" ca="1" si="56"/>
        <v>3.3884422416939489E-3</v>
      </c>
      <c r="Q82" s="172">
        <f t="shared" si="39"/>
        <v>41523.12268</v>
      </c>
      <c r="S82" s="120">
        <v>1</v>
      </c>
      <c r="Z82" s="119">
        <f t="shared" si="40"/>
        <v>9293</v>
      </c>
      <c r="AA82" s="119">
        <f t="shared" si="41"/>
        <v>1.6469939958079815E-3</v>
      </c>
      <c r="AB82" s="119">
        <f t="shared" si="42"/>
        <v>4.0002060038494781E-3</v>
      </c>
      <c r="AC82" s="119">
        <f t="shared" si="43"/>
        <v>5.6471999996574596E-3</v>
      </c>
      <c r="AE82" s="119">
        <f t="shared" si="44"/>
        <v>1.6001648073233412E-5</v>
      </c>
      <c r="AF82" s="198">
        <f t="shared" si="45"/>
        <v>41523.12268</v>
      </c>
      <c r="AG82" s="120"/>
      <c r="AH82" s="119">
        <f t="shared" si="46"/>
        <v>-1.9927409650236112E-3</v>
      </c>
      <c r="AI82" s="119">
        <f t="shared" si="47"/>
        <v>1.3325926503988577</v>
      </c>
      <c r="AJ82" s="119">
        <f t="shared" si="48"/>
        <v>-0.70268559422128618</v>
      </c>
      <c r="AK82" s="119">
        <f t="shared" si="49"/>
        <v>-0.29183730318891205</v>
      </c>
      <c r="AL82" s="119">
        <f t="shared" si="50"/>
        <v>-0.72022252135972065</v>
      </c>
      <c r="AM82" s="119">
        <f t="shared" si="51"/>
        <v>-0.37652988095598755</v>
      </c>
      <c r="AN82" s="119">
        <f t="shared" si="57"/>
        <v>12.106479020392866</v>
      </c>
      <c r="AO82" s="119">
        <f t="shared" si="57"/>
        <v>12.106974317088223</v>
      </c>
      <c r="AP82" s="119">
        <f t="shared" si="57"/>
        <v>12.108222782170072</v>
      </c>
      <c r="AQ82" s="119">
        <f t="shared" si="57"/>
        <v>12.111366313300396</v>
      </c>
      <c r="AR82" s="119">
        <f t="shared" si="57"/>
        <v>12.119260202257793</v>
      </c>
      <c r="AS82" s="119">
        <f t="shared" si="57"/>
        <v>12.138953542365403</v>
      </c>
      <c r="AT82" s="119">
        <f t="shared" si="57"/>
        <v>12.187345774135046</v>
      </c>
      <c r="AU82" s="119">
        <f t="shared" si="52"/>
        <v>12.302676948084782</v>
      </c>
    </row>
    <row r="83" spans="1:47" ht="12.95" customHeight="1" x14ac:dyDescent="0.2">
      <c r="A83" s="144" t="s">
        <v>123</v>
      </c>
      <c r="B83" s="157" t="s">
        <v>110</v>
      </c>
      <c r="C83" s="143">
        <v>56638.971066999999</v>
      </c>
      <c r="D83" s="143"/>
      <c r="E83" s="119">
        <f t="shared" si="35"/>
        <v>9658.5122222822774</v>
      </c>
      <c r="F83" s="119">
        <f t="shared" si="36"/>
        <v>9658.5</v>
      </c>
      <c r="G83" s="119">
        <f t="shared" si="37"/>
        <v>3.2553999990341254E-3</v>
      </c>
      <c r="L83" s="119">
        <f>+G83</f>
        <v>3.2553999990341254E-3</v>
      </c>
      <c r="O83" s="119">
        <f t="shared" ca="1" si="56"/>
        <v>3.6705531411008888E-3</v>
      </c>
      <c r="Q83" s="172">
        <f t="shared" si="39"/>
        <v>41620.471066999999</v>
      </c>
      <c r="S83" s="120">
        <v>1</v>
      </c>
      <c r="Z83" s="119">
        <f t="shared" si="40"/>
        <v>9658.5</v>
      </c>
      <c r="AA83" s="119">
        <f t="shared" si="41"/>
        <v>2.853365552227009E-3</v>
      </c>
      <c r="AB83" s="119">
        <f t="shared" si="42"/>
        <v>4.0203444680711638E-4</v>
      </c>
      <c r="AC83" s="119">
        <f t="shared" si="43"/>
        <v>3.2553999990341254E-3</v>
      </c>
      <c r="AE83" s="119">
        <f t="shared" si="44"/>
        <v>1.6163169641950409E-7</v>
      </c>
      <c r="AF83" s="198">
        <f t="shared" si="45"/>
        <v>41620.471066999999</v>
      </c>
      <c r="AG83" s="120"/>
      <c r="AH83" s="119">
        <f t="shared" si="46"/>
        <v>-1.0881263362829197E-3</v>
      </c>
      <c r="AI83" s="119">
        <f t="shared" si="47"/>
        <v>1.4173398043542103</v>
      </c>
      <c r="AJ83" s="119">
        <f t="shared" si="48"/>
        <v>-0.38724575702293812</v>
      </c>
      <c r="AK83" s="119">
        <f t="shared" si="49"/>
        <v>-0.14701826530572049</v>
      </c>
      <c r="AL83" s="119">
        <f t="shared" si="50"/>
        <v>-0.33869986244321565</v>
      </c>
      <c r="AM83" s="119">
        <f t="shared" si="51"/>
        <v>-0.17098767299838852</v>
      </c>
      <c r="AN83" s="119">
        <f t="shared" si="57"/>
        <v>12.354562185304873</v>
      </c>
      <c r="AO83" s="119">
        <f t="shared" si="57"/>
        <v>12.354913896069949</v>
      </c>
      <c r="AP83" s="119">
        <f t="shared" si="57"/>
        <v>12.35572679914214</v>
      </c>
      <c r="AQ83" s="119">
        <f t="shared" si="57"/>
        <v>12.357605108540346</v>
      </c>
      <c r="AR83" s="119">
        <f t="shared" si="57"/>
        <v>12.36194232111152</v>
      </c>
      <c r="AS83" s="119">
        <f t="shared" si="57"/>
        <v>12.371942663530636</v>
      </c>
      <c r="AT83" s="119">
        <f t="shared" si="57"/>
        <v>12.394927449048721</v>
      </c>
      <c r="AU83" s="119">
        <f t="shared" si="52"/>
        <v>12.447431436279849</v>
      </c>
    </row>
    <row r="84" spans="1:47" ht="12.95" customHeight="1" x14ac:dyDescent="0.2">
      <c r="A84" s="144" t="s">
        <v>123</v>
      </c>
      <c r="B84" s="157" t="s">
        <v>110</v>
      </c>
      <c r="C84" s="143">
        <v>56638.971267000001</v>
      </c>
      <c r="D84" s="143"/>
      <c r="E84" s="119">
        <f t="shared" si="35"/>
        <v>9658.5129731750985</v>
      </c>
      <c r="F84" s="119">
        <f t="shared" si="36"/>
        <v>9658.5</v>
      </c>
      <c r="G84" s="119">
        <f t="shared" si="37"/>
        <v>3.455400001257658E-3</v>
      </c>
      <c r="L84" s="119">
        <f>+G84</f>
        <v>3.455400001257658E-3</v>
      </c>
      <c r="O84" s="119">
        <f t="shared" ca="1" si="56"/>
        <v>3.6705531411008888E-3</v>
      </c>
      <c r="Q84" s="172">
        <f t="shared" si="39"/>
        <v>41620.471267000001</v>
      </c>
      <c r="S84" s="120">
        <v>1</v>
      </c>
      <c r="Z84" s="119">
        <f t="shared" si="40"/>
        <v>9658.5</v>
      </c>
      <c r="AA84" s="119">
        <f t="shared" si="41"/>
        <v>2.853365552227009E-3</v>
      </c>
      <c r="AB84" s="119">
        <f t="shared" si="42"/>
        <v>6.0203444903064902E-4</v>
      </c>
      <c r="AC84" s="119">
        <f t="shared" si="43"/>
        <v>3.455400001257658E-3</v>
      </c>
      <c r="AE84" s="119">
        <f t="shared" si="44"/>
        <v>3.6244547781963712E-7</v>
      </c>
      <c r="AF84" s="198">
        <f t="shared" si="45"/>
        <v>41620.471267000001</v>
      </c>
      <c r="AG84" s="120"/>
      <c r="AH84" s="119">
        <f t="shared" si="46"/>
        <v>-1.0881263362829197E-3</v>
      </c>
      <c r="AI84" s="119">
        <f t="shared" si="47"/>
        <v>1.4173398043542103</v>
      </c>
      <c r="AJ84" s="119">
        <f t="shared" si="48"/>
        <v>-0.38724575702293812</v>
      </c>
      <c r="AK84" s="119">
        <f t="shared" si="49"/>
        <v>-0.14701826530572049</v>
      </c>
      <c r="AL84" s="119">
        <f t="shared" si="50"/>
        <v>-0.33869986244321565</v>
      </c>
      <c r="AM84" s="119">
        <f t="shared" si="51"/>
        <v>-0.17098767299838852</v>
      </c>
      <c r="AN84" s="119">
        <f t="shared" si="57"/>
        <v>12.354562185304873</v>
      </c>
      <c r="AO84" s="119">
        <f t="shared" si="57"/>
        <v>12.354913896069949</v>
      </c>
      <c r="AP84" s="119">
        <f t="shared" si="57"/>
        <v>12.35572679914214</v>
      </c>
      <c r="AQ84" s="119">
        <f t="shared" si="57"/>
        <v>12.357605108540346</v>
      </c>
      <c r="AR84" s="119">
        <f t="shared" si="57"/>
        <v>12.36194232111152</v>
      </c>
      <c r="AS84" s="119">
        <f t="shared" si="57"/>
        <v>12.371942663530636</v>
      </c>
      <c r="AT84" s="119">
        <f t="shared" si="57"/>
        <v>12.394927449048721</v>
      </c>
      <c r="AU84" s="119">
        <f t="shared" si="52"/>
        <v>12.447431436279849</v>
      </c>
    </row>
    <row r="85" spans="1:47" ht="12.95" customHeight="1" x14ac:dyDescent="0.2">
      <c r="A85" s="144" t="s">
        <v>123</v>
      </c>
      <c r="B85" s="157" t="s">
        <v>109</v>
      </c>
      <c r="C85" s="143">
        <v>56639.103467000001</v>
      </c>
      <c r="D85" s="143"/>
      <c r="E85" s="119">
        <f t="shared" ref="E85:E116" si="58">+(C85-C$7)/C$8</f>
        <v>9659.009313323535</v>
      </c>
      <c r="F85" s="119">
        <f t="shared" ref="F85:F116" si="59">ROUND(2*E85,0)/2</f>
        <v>9659</v>
      </c>
      <c r="G85" s="119">
        <f t="shared" ref="G85:G116" si="60">+C85-(C$7+F85*C$8)</f>
        <v>2.4806000001262873E-3</v>
      </c>
      <c r="L85" s="119">
        <f>+G85</f>
        <v>2.4806000001262873E-3</v>
      </c>
      <c r="O85" s="119">
        <f t="shared" ca="1" si="56"/>
        <v>3.670939065723881E-3</v>
      </c>
      <c r="Q85" s="172">
        <f t="shared" ref="Q85:Q116" si="61">+C85-15018.5</f>
        <v>41620.603467000001</v>
      </c>
      <c r="S85" s="120">
        <v>1</v>
      </c>
      <c r="Z85" s="119">
        <f t="shared" ref="Z85:Z116" si="62">F85</f>
        <v>9659</v>
      </c>
      <c r="AA85" s="119">
        <f t="shared" ref="AA85:AA116" si="63">AB$3+AB$4*Z85+AB$5*Z85^2+AH85</f>
        <v>2.8551137429931772E-3</v>
      </c>
      <c r="AB85" s="119">
        <f t="shared" ref="AB85:AB116" si="64">+G85-AA85</f>
        <v>-3.7451374286688989E-4</v>
      </c>
      <c r="AC85" s="119">
        <f t="shared" ref="AC85:AC116" si="65">+G85-P85</f>
        <v>2.4806000001262873E-3</v>
      </c>
      <c r="AE85" s="119">
        <f t="shared" ref="AE85:AE116" si="66">+(G85-AA85)^2*S85</f>
        <v>1.4026054359616693E-7</v>
      </c>
      <c r="AF85" s="198">
        <f t="shared" ref="AF85:AF116" si="67">+C85-15018.5</f>
        <v>41620.603467000001</v>
      </c>
      <c r="AG85" s="120"/>
      <c r="AH85" s="119">
        <f t="shared" ref="AH85:AH116" si="68">$AB$6*($AB$11/AI85*AJ85+$AB$12)</f>
        <v>-1.0867943944841657E-3</v>
      </c>
      <c r="AI85" s="119">
        <f t="shared" ref="AI85:AI116" si="69">1+$AB$7*COS(AL85)</f>
        <v>1.4174207623736501</v>
      </c>
      <c r="AJ85" s="119">
        <f t="shared" ref="AJ85:AJ116" si="70">SIN(AL85+$AB$9)</f>
        <v>-0.38673759928317519</v>
      </c>
      <c r="AK85" s="119">
        <f t="shared" ref="AK85:AK116" si="71">$AB$7*SIN(AL85)</f>
        <v>-0.1467882480695048</v>
      </c>
      <c r="AL85" s="119">
        <f t="shared" ref="AL85:AL116" si="72">2*ATAN(AM85)</f>
        <v>-0.33814876494397506</v>
      </c>
      <c r="AM85" s="119">
        <f t="shared" ref="AM85:AM116" si="73">SQRT((1+$AB$7)/(1-$AB$7))*TAN(AN85/2)</f>
        <v>-0.17070408144376994</v>
      </c>
      <c r="AN85" s="119">
        <f t="shared" si="57"/>
        <v>12.354910865777731</v>
      </c>
      <c r="AO85" s="119">
        <f t="shared" si="57"/>
        <v>12.355262126470656</v>
      </c>
      <c r="AP85" s="119">
        <f t="shared" si="57"/>
        <v>12.356073928878899</v>
      </c>
      <c r="AQ85" s="119">
        <f t="shared" si="57"/>
        <v>12.357949557135303</v>
      </c>
      <c r="AR85" s="119">
        <f t="shared" si="57"/>
        <v>12.362280269219083</v>
      </c>
      <c r="AS85" s="119">
        <f t="shared" si="57"/>
        <v>12.372264957629531</v>
      </c>
      <c r="AT85" s="119">
        <f t="shared" si="57"/>
        <v>12.395212474246792</v>
      </c>
      <c r="AU85" s="119">
        <f t="shared" ref="AU85:AU116" si="74">$AB$9+$AB$18*(F85-AB$15)</f>
        <v>12.44762945883552</v>
      </c>
    </row>
    <row r="86" spans="1:47" ht="12.95" customHeight="1" x14ac:dyDescent="0.2">
      <c r="A86" s="144" t="s">
        <v>123</v>
      </c>
      <c r="B86" s="157" t="s">
        <v>109</v>
      </c>
      <c r="C86" s="143">
        <v>56639.103767000001</v>
      </c>
      <c r="D86" s="143"/>
      <c r="E86" s="119">
        <f t="shared" si="58"/>
        <v>9659.0104396627503</v>
      </c>
      <c r="F86" s="119">
        <f t="shared" si="59"/>
        <v>9659</v>
      </c>
      <c r="G86" s="119">
        <f t="shared" si="60"/>
        <v>2.7805999998236075E-3</v>
      </c>
      <c r="L86" s="119">
        <f>+G86</f>
        <v>2.7805999998236075E-3</v>
      </c>
      <c r="O86" s="119">
        <f t="shared" ca="1" si="56"/>
        <v>3.670939065723881E-3</v>
      </c>
      <c r="Q86" s="172">
        <f t="shared" si="61"/>
        <v>41620.603767000001</v>
      </c>
      <c r="S86" s="120">
        <v>1</v>
      </c>
      <c r="Z86" s="119">
        <f t="shared" si="62"/>
        <v>9659</v>
      </c>
      <c r="AA86" s="119">
        <f t="shared" si="63"/>
        <v>2.8551137429931772E-3</v>
      </c>
      <c r="AB86" s="119">
        <f t="shared" si="64"/>
        <v>-7.451374316956973E-5</v>
      </c>
      <c r="AC86" s="119">
        <f t="shared" si="65"/>
        <v>2.7805999998236075E-3</v>
      </c>
      <c r="AE86" s="119">
        <f t="shared" si="66"/>
        <v>5.5522979211405995E-9</v>
      </c>
      <c r="AF86" s="198">
        <f t="shared" si="67"/>
        <v>41620.603767000001</v>
      </c>
      <c r="AG86" s="120"/>
      <c r="AH86" s="119">
        <f t="shared" si="68"/>
        <v>-1.0867943944841657E-3</v>
      </c>
      <c r="AI86" s="119">
        <f t="shared" si="69"/>
        <v>1.4174207623736501</v>
      </c>
      <c r="AJ86" s="119">
        <f t="shared" si="70"/>
        <v>-0.38673759928317519</v>
      </c>
      <c r="AK86" s="119">
        <f t="shared" si="71"/>
        <v>-0.1467882480695048</v>
      </c>
      <c r="AL86" s="119">
        <f t="shared" si="72"/>
        <v>-0.33814876494397506</v>
      </c>
      <c r="AM86" s="119">
        <f t="shared" si="73"/>
        <v>-0.17070408144376994</v>
      </c>
      <c r="AN86" s="119">
        <f t="shared" si="57"/>
        <v>12.354910865777731</v>
      </c>
      <c r="AO86" s="119">
        <f t="shared" si="57"/>
        <v>12.355262126470656</v>
      </c>
      <c r="AP86" s="119">
        <f t="shared" si="57"/>
        <v>12.356073928878899</v>
      </c>
      <c r="AQ86" s="119">
        <f t="shared" si="57"/>
        <v>12.357949557135303</v>
      </c>
      <c r="AR86" s="119">
        <f t="shared" si="57"/>
        <v>12.362280269219083</v>
      </c>
      <c r="AS86" s="119">
        <f t="shared" si="57"/>
        <v>12.372264957629531</v>
      </c>
      <c r="AT86" s="119">
        <f t="shared" si="57"/>
        <v>12.395212474246792</v>
      </c>
      <c r="AU86" s="119">
        <f t="shared" si="74"/>
        <v>12.44762945883552</v>
      </c>
    </row>
    <row r="87" spans="1:47" ht="12.95" customHeight="1" x14ac:dyDescent="0.2">
      <c r="A87" s="144" t="s">
        <v>123</v>
      </c>
      <c r="B87" s="157" t="s">
        <v>109</v>
      </c>
      <c r="C87" s="143">
        <v>56639.103767000001</v>
      </c>
      <c r="D87" s="143"/>
      <c r="E87" s="119">
        <f t="shared" si="58"/>
        <v>9659.0104396627503</v>
      </c>
      <c r="F87" s="119">
        <f t="shared" si="59"/>
        <v>9659</v>
      </c>
      <c r="G87" s="119">
        <f t="shared" si="60"/>
        <v>2.7805999998236075E-3</v>
      </c>
      <c r="L87" s="119">
        <f>+G87</f>
        <v>2.7805999998236075E-3</v>
      </c>
      <c r="O87" s="119">
        <f t="shared" ca="1" si="56"/>
        <v>3.670939065723881E-3</v>
      </c>
      <c r="Q87" s="172">
        <f t="shared" si="61"/>
        <v>41620.603767000001</v>
      </c>
      <c r="S87" s="120">
        <v>1</v>
      </c>
      <c r="Z87" s="119">
        <f t="shared" si="62"/>
        <v>9659</v>
      </c>
      <c r="AA87" s="119">
        <f t="shared" si="63"/>
        <v>2.8551137429931772E-3</v>
      </c>
      <c r="AB87" s="119">
        <f t="shared" si="64"/>
        <v>-7.451374316956973E-5</v>
      </c>
      <c r="AC87" s="119">
        <f t="shared" si="65"/>
        <v>2.7805999998236075E-3</v>
      </c>
      <c r="AE87" s="119">
        <f t="shared" si="66"/>
        <v>5.5522979211405995E-9</v>
      </c>
      <c r="AF87" s="198">
        <f t="shared" si="67"/>
        <v>41620.603767000001</v>
      </c>
      <c r="AG87" s="120"/>
      <c r="AH87" s="119">
        <f t="shared" si="68"/>
        <v>-1.0867943944841657E-3</v>
      </c>
      <c r="AI87" s="119">
        <f t="shared" si="69"/>
        <v>1.4174207623736501</v>
      </c>
      <c r="AJ87" s="119">
        <f t="shared" si="70"/>
        <v>-0.38673759928317519</v>
      </c>
      <c r="AK87" s="119">
        <f t="shared" si="71"/>
        <v>-0.1467882480695048</v>
      </c>
      <c r="AL87" s="119">
        <f t="shared" si="72"/>
        <v>-0.33814876494397506</v>
      </c>
      <c r="AM87" s="119">
        <f t="shared" si="73"/>
        <v>-0.17070408144376994</v>
      </c>
      <c r="AN87" s="119">
        <f t="shared" si="57"/>
        <v>12.354910865777731</v>
      </c>
      <c r="AO87" s="119">
        <f t="shared" si="57"/>
        <v>12.355262126470656</v>
      </c>
      <c r="AP87" s="119">
        <f t="shared" si="57"/>
        <v>12.356073928878899</v>
      </c>
      <c r="AQ87" s="119">
        <f t="shared" si="57"/>
        <v>12.357949557135303</v>
      </c>
      <c r="AR87" s="119">
        <f t="shared" si="57"/>
        <v>12.362280269219083</v>
      </c>
      <c r="AS87" s="119">
        <f t="shared" si="57"/>
        <v>12.372264957629531</v>
      </c>
      <c r="AT87" s="119">
        <f t="shared" si="57"/>
        <v>12.395212474246792</v>
      </c>
      <c r="AU87" s="119">
        <f t="shared" si="74"/>
        <v>12.44762945883552</v>
      </c>
    </row>
    <row r="88" spans="1:47" ht="12.95" customHeight="1" x14ac:dyDescent="0.2">
      <c r="A88" s="173" t="s">
        <v>126</v>
      </c>
      <c r="B88" s="156"/>
      <c r="C88" s="67">
        <v>56696.634599999998</v>
      </c>
      <c r="D88" s="67">
        <v>1E-4</v>
      </c>
      <c r="E88" s="119">
        <f t="shared" si="58"/>
        <v>9875.0078843745014</v>
      </c>
      <c r="F88" s="119">
        <f t="shared" si="59"/>
        <v>9875</v>
      </c>
      <c r="G88" s="119">
        <f t="shared" si="60"/>
        <v>2.0999999978812411E-3</v>
      </c>
      <c r="K88" s="119">
        <f>+G88</f>
        <v>2.0999999978812411E-3</v>
      </c>
      <c r="O88" s="119">
        <f t="shared" ca="1" si="56"/>
        <v>3.8376585028562999E-3</v>
      </c>
      <c r="Q88" s="172">
        <f t="shared" si="61"/>
        <v>41678.134599999998</v>
      </c>
      <c r="S88" s="120">
        <v>1</v>
      </c>
      <c r="Z88" s="119">
        <f t="shared" si="62"/>
        <v>9875</v>
      </c>
      <c r="AA88" s="119">
        <f t="shared" si="63"/>
        <v>3.6269031261320426E-3</v>
      </c>
      <c r="AB88" s="119">
        <f t="shared" si="64"/>
        <v>-1.5269031282508015E-3</v>
      </c>
      <c r="AC88" s="119">
        <f t="shared" si="65"/>
        <v>2.0999999978812411E-3</v>
      </c>
      <c r="AE88" s="119">
        <f t="shared" si="66"/>
        <v>2.3314331630620836E-6</v>
      </c>
      <c r="AF88" s="198">
        <f t="shared" si="67"/>
        <v>41678.134599999998</v>
      </c>
      <c r="AG88" s="120"/>
      <c r="AH88" s="119">
        <f t="shared" si="68"/>
        <v>-4.9570587316077419E-4</v>
      </c>
      <c r="AI88" s="119">
        <f t="shared" si="69"/>
        <v>1.4404600442354119</v>
      </c>
      <c r="AJ88" s="119">
        <f t="shared" si="70"/>
        <v>-0.15387256891494958</v>
      </c>
      <c r="AK88" s="119">
        <f t="shared" si="71"/>
        <v>-4.2211752676863092E-2</v>
      </c>
      <c r="AL88" s="119">
        <f t="shared" si="72"/>
        <v>-9.5543806953838822E-2</v>
      </c>
      <c r="AM88" s="119">
        <f t="shared" si="73"/>
        <v>-4.7808277640869042E-2</v>
      </c>
      <c r="AN88" s="119">
        <f t="shared" si="57"/>
        <v>12.506943916300097</v>
      </c>
      <c r="AO88" s="119">
        <f t="shared" si="57"/>
        <v>12.507053159518373</v>
      </c>
      <c r="AP88" s="119">
        <f t="shared" si="57"/>
        <v>12.507300482229931</v>
      </c>
      <c r="AQ88" s="119">
        <f t="shared" si="57"/>
        <v>12.507860398599524</v>
      </c>
      <c r="AR88" s="119">
        <f t="shared" si="57"/>
        <v>12.509127931319226</v>
      </c>
      <c r="AS88" s="119">
        <f t="shared" si="57"/>
        <v>12.511997021499301</v>
      </c>
      <c r="AT88" s="119">
        <f t="shared" si="57"/>
        <v>12.518489657209022</v>
      </c>
      <c r="AU88" s="119">
        <f t="shared" si="74"/>
        <v>12.533175202885136</v>
      </c>
    </row>
    <row r="89" spans="1:47" ht="12.95" customHeight="1" x14ac:dyDescent="0.2">
      <c r="A89" s="176" t="s">
        <v>127</v>
      </c>
      <c r="B89" s="177" t="s">
        <v>110</v>
      </c>
      <c r="C89" s="176">
        <v>57029.975899999998</v>
      </c>
      <c r="D89" s="176" t="s">
        <v>128</v>
      </c>
      <c r="E89" s="119">
        <f t="shared" si="58"/>
        <v>11126.525814193057</v>
      </c>
      <c r="F89" s="119">
        <f t="shared" si="59"/>
        <v>11126.5</v>
      </c>
      <c r="G89" s="119">
        <f t="shared" si="60"/>
        <v>6.8755999964196235E-3</v>
      </c>
      <c r="J89" s="119">
        <f t="shared" ref="J89:J94" si="75">+G89</f>
        <v>6.8755999964196235E-3</v>
      </c>
      <c r="O89" s="119">
        <f t="shared" ca="1" si="56"/>
        <v>4.8036278342045487E-3</v>
      </c>
      <c r="Q89" s="172">
        <f t="shared" si="61"/>
        <v>42011.475899999998</v>
      </c>
      <c r="S89" s="120">
        <v>1</v>
      </c>
      <c r="Z89" s="119">
        <f t="shared" si="62"/>
        <v>11126.5</v>
      </c>
      <c r="AA89" s="119">
        <f t="shared" si="63"/>
        <v>7.7776221171070494E-3</v>
      </c>
      <c r="AB89" s="119">
        <f t="shared" si="64"/>
        <v>-9.0202212068742592E-4</v>
      </c>
      <c r="AC89" s="119">
        <f t="shared" si="65"/>
        <v>6.8755999964196235E-3</v>
      </c>
      <c r="AE89" s="119">
        <f t="shared" si="66"/>
        <v>8.1364390620944113E-7</v>
      </c>
      <c r="AF89" s="198">
        <f t="shared" si="67"/>
        <v>42011.475899999998</v>
      </c>
      <c r="AG89" s="120"/>
      <c r="AH89" s="119">
        <f t="shared" si="68"/>
        <v>2.5734238081433635E-3</v>
      </c>
      <c r="AI89" s="119">
        <f t="shared" si="69"/>
        <v>1.1783013020482986</v>
      </c>
      <c r="AJ89" s="119">
        <f t="shared" si="70"/>
        <v>0.88989012632145992</v>
      </c>
      <c r="AK89" s="119">
        <f t="shared" si="71"/>
        <v>0.40496361357509025</v>
      </c>
      <c r="AL89" s="119">
        <f t="shared" si="72"/>
        <v>1.1560467791754916</v>
      </c>
      <c r="AM89" s="119">
        <f t="shared" si="73"/>
        <v>0.6523470369265939</v>
      </c>
      <c r="AN89" s="119">
        <f t="shared" si="57"/>
        <v>13.336951035070925</v>
      </c>
      <c r="AO89" s="119">
        <f t="shared" si="57"/>
        <v>13.336687879525622</v>
      </c>
      <c r="AP89" s="119">
        <f t="shared" si="57"/>
        <v>13.335859537816555</v>
      </c>
      <c r="AQ89" s="119">
        <f t="shared" si="57"/>
        <v>13.333256469885029</v>
      </c>
      <c r="AR89" s="119">
        <f t="shared" si="57"/>
        <v>13.325118405061886</v>
      </c>
      <c r="AS89" s="119">
        <f t="shared" si="57"/>
        <v>13.300069312350749</v>
      </c>
      <c r="AT89" s="119">
        <f t="shared" si="57"/>
        <v>13.226235773756194</v>
      </c>
      <c r="AU89" s="119">
        <f t="shared" si="74"/>
        <v>13.028825659728163</v>
      </c>
    </row>
    <row r="90" spans="1:47" ht="12.95" customHeight="1" x14ac:dyDescent="0.2">
      <c r="A90" s="176" t="s">
        <v>127</v>
      </c>
      <c r="B90" s="177" t="s">
        <v>110</v>
      </c>
      <c r="C90" s="176">
        <v>57029.976000000002</v>
      </c>
      <c r="D90" s="176" t="s">
        <v>129</v>
      </c>
      <c r="E90" s="119">
        <f t="shared" si="58"/>
        <v>11126.52618963948</v>
      </c>
      <c r="F90" s="119">
        <f t="shared" si="59"/>
        <v>11126.5</v>
      </c>
      <c r="G90" s="119">
        <f t="shared" si="60"/>
        <v>6.9756000011693686E-3</v>
      </c>
      <c r="J90" s="119">
        <f t="shared" si="75"/>
        <v>6.9756000011693686E-3</v>
      </c>
      <c r="O90" s="119">
        <f t="shared" ca="1" si="56"/>
        <v>4.8036278342045487E-3</v>
      </c>
      <c r="Q90" s="172">
        <f t="shared" si="61"/>
        <v>42011.476000000002</v>
      </c>
      <c r="S90" s="120">
        <v>1</v>
      </c>
      <c r="Z90" s="119">
        <f t="shared" si="62"/>
        <v>11126.5</v>
      </c>
      <c r="AA90" s="119">
        <f t="shared" si="63"/>
        <v>7.7776221171070494E-3</v>
      </c>
      <c r="AB90" s="119">
        <f t="shared" si="64"/>
        <v>-8.0202211593768079E-4</v>
      </c>
      <c r="AC90" s="119">
        <f t="shared" si="65"/>
        <v>6.9756000011693686E-3</v>
      </c>
      <c r="AE90" s="119">
        <f t="shared" si="66"/>
        <v>6.4323947445315467E-7</v>
      </c>
      <c r="AF90" s="198">
        <f t="shared" si="67"/>
        <v>42011.476000000002</v>
      </c>
      <c r="AG90" s="120"/>
      <c r="AH90" s="119">
        <f t="shared" si="68"/>
        <v>2.5734238081433635E-3</v>
      </c>
      <c r="AI90" s="119">
        <f t="shared" si="69"/>
        <v>1.1783013020482986</v>
      </c>
      <c r="AJ90" s="119">
        <f t="shared" si="70"/>
        <v>0.88989012632145992</v>
      </c>
      <c r="AK90" s="119">
        <f t="shared" si="71"/>
        <v>0.40496361357509025</v>
      </c>
      <c r="AL90" s="119">
        <f t="shared" si="72"/>
        <v>1.1560467791754916</v>
      </c>
      <c r="AM90" s="119">
        <f t="shared" si="73"/>
        <v>0.6523470369265939</v>
      </c>
      <c r="AN90" s="119">
        <f t="shared" si="57"/>
        <v>13.336951035070925</v>
      </c>
      <c r="AO90" s="119">
        <f t="shared" si="57"/>
        <v>13.336687879525622</v>
      </c>
      <c r="AP90" s="119">
        <f t="shared" si="57"/>
        <v>13.335859537816555</v>
      </c>
      <c r="AQ90" s="119">
        <f t="shared" si="57"/>
        <v>13.333256469885029</v>
      </c>
      <c r="AR90" s="119">
        <f t="shared" si="57"/>
        <v>13.325118405061886</v>
      </c>
      <c r="AS90" s="119">
        <f t="shared" si="57"/>
        <v>13.300069312350749</v>
      </c>
      <c r="AT90" s="119">
        <f t="shared" si="57"/>
        <v>13.226235773756194</v>
      </c>
      <c r="AU90" s="119">
        <f t="shared" si="74"/>
        <v>13.028825659728163</v>
      </c>
    </row>
    <row r="91" spans="1:47" ht="12.95" customHeight="1" x14ac:dyDescent="0.2">
      <c r="A91" s="176" t="s">
        <v>127</v>
      </c>
      <c r="B91" s="177" t="s">
        <v>110</v>
      </c>
      <c r="C91" s="176">
        <v>57029.9761</v>
      </c>
      <c r="D91" s="176" t="s">
        <v>130</v>
      </c>
      <c r="E91" s="119">
        <f t="shared" si="58"/>
        <v>11126.526565085876</v>
      </c>
      <c r="F91" s="119">
        <f t="shared" si="59"/>
        <v>11126.5</v>
      </c>
      <c r="G91" s="119">
        <f t="shared" si="60"/>
        <v>7.0755999986431561E-3</v>
      </c>
      <c r="J91" s="119">
        <f t="shared" si="75"/>
        <v>7.0755999986431561E-3</v>
      </c>
      <c r="O91" s="119">
        <f t="shared" ca="1" si="56"/>
        <v>4.8036278342045487E-3</v>
      </c>
      <c r="Q91" s="172">
        <f t="shared" si="61"/>
        <v>42011.4761</v>
      </c>
      <c r="S91" s="120">
        <v>1</v>
      </c>
      <c r="Z91" s="119">
        <f t="shared" si="62"/>
        <v>11126.5</v>
      </c>
      <c r="AA91" s="119">
        <f t="shared" si="63"/>
        <v>7.7776221171070494E-3</v>
      </c>
      <c r="AB91" s="119">
        <f t="shared" si="64"/>
        <v>-7.0202211846389327E-4</v>
      </c>
      <c r="AC91" s="119">
        <f t="shared" si="65"/>
        <v>7.0755999986431561E-3</v>
      </c>
      <c r="AE91" s="119">
        <f t="shared" si="66"/>
        <v>4.9283505481253262E-7</v>
      </c>
      <c r="AF91" s="198">
        <f t="shared" si="67"/>
        <v>42011.4761</v>
      </c>
      <c r="AG91" s="120"/>
      <c r="AH91" s="119">
        <f t="shared" si="68"/>
        <v>2.5734238081433635E-3</v>
      </c>
      <c r="AI91" s="119">
        <f t="shared" si="69"/>
        <v>1.1783013020482986</v>
      </c>
      <c r="AJ91" s="119">
        <f t="shared" si="70"/>
        <v>0.88989012632145992</v>
      </c>
      <c r="AK91" s="119">
        <f t="shared" si="71"/>
        <v>0.40496361357509025</v>
      </c>
      <c r="AL91" s="119">
        <f t="shared" si="72"/>
        <v>1.1560467791754916</v>
      </c>
      <c r="AM91" s="119">
        <f t="shared" si="73"/>
        <v>0.6523470369265939</v>
      </c>
      <c r="AN91" s="119">
        <f t="shared" ref="AN91:AT100" si="76">$AU91+$AB$7*SIN(AO91)</f>
        <v>13.336951035070925</v>
      </c>
      <c r="AO91" s="119">
        <f t="shared" si="76"/>
        <v>13.336687879525622</v>
      </c>
      <c r="AP91" s="119">
        <f t="shared" si="76"/>
        <v>13.335859537816555</v>
      </c>
      <c r="AQ91" s="119">
        <f t="shared" si="76"/>
        <v>13.333256469885029</v>
      </c>
      <c r="AR91" s="119">
        <f t="shared" si="76"/>
        <v>13.325118405061886</v>
      </c>
      <c r="AS91" s="119">
        <f t="shared" si="76"/>
        <v>13.300069312350749</v>
      </c>
      <c r="AT91" s="119">
        <f t="shared" si="76"/>
        <v>13.226235773756194</v>
      </c>
      <c r="AU91" s="119">
        <f t="shared" si="74"/>
        <v>13.028825659728163</v>
      </c>
    </row>
    <row r="92" spans="1:47" ht="12.95" customHeight="1" x14ac:dyDescent="0.2">
      <c r="A92" s="176" t="s">
        <v>127</v>
      </c>
      <c r="B92" s="177" t="s">
        <v>110</v>
      </c>
      <c r="C92" s="176">
        <v>57035.037499999999</v>
      </c>
      <c r="D92" s="176" t="s">
        <v>129</v>
      </c>
      <c r="E92" s="119">
        <f t="shared" si="58"/>
        <v>11145.529409467841</v>
      </c>
      <c r="F92" s="119">
        <f t="shared" si="59"/>
        <v>11145.5</v>
      </c>
      <c r="G92" s="119">
        <f t="shared" si="60"/>
        <v>7.8331999975489452E-3</v>
      </c>
      <c r="J92" s="119">
        <f t="shared" si="75"/>
        <v>7.8331999975489452E-3</v>
      </c>
      <c r="O92" s="119">
        <f t="shared" ca="1" si="56"/>
        <v>4.8182929698782351E-3</v>
      </c>
      <c r="Q92" s="172">
        <f t="shared" si="61"/>
        <v>42016.537499999999</v>
      </c>
      <c r="S92" s="120">
        <v>1</v>
      </c>
      <c r="Z92" s="119">
        <f t="shared" si="62"/>
        <v>11145.5</v>
      </c>
      <c r="AA92" s="119">
        <f t="shared" si="63"/>
        <v>7.8276309808827105E-3</v>
      </c>
      <c r="AB92" s="119">
        <f t="shared" si="64"/>
        <v>5.5690166662347718E-6</v>
      </c>
      <c r="AC92" s="119">
        <f t="shared" si="65"/>
        <v>7.8331999975489452E-3</v>
      </c>
      <c r="AE92" s="119">
        <f t="shared" si="66"/>
        <v>3.1013946628800653E-11</v>
      </c>
      <c r="AF92" s="198">
        <f t="shared" si="67"/>
        <v>42016.537499999999</v>
      </c>
      <c r="AG92" s="120"/>
      <c r="AH92" s="119">
        <f t="shared" si="68"/>
        <v>2.6065572892689892E-3</v>
      </c>
      <c r="AI92" s="119">
        <f t="shared" si="69"/>
        <v>1.1724423342992529</v>
      </c>
      <c r="AJ92" s="119">
        <f t="shared" si="70"/>
        <v>0.89637657249552027</v>
      </c>
      <c r="AK92" s="119">
        <f t="shared" si="71"/>
        <v>0.40749297413984747</v>
      </c>
      <c r="AL92" s="119">
        <f t="shared" si="72"/>
        <v>1.1704693742442052</v>
      </c>
      <c r="AM92" s="119">
        <f t="shared" si="73"/>
        <v>0.66267591900901979</v>
      </c>
      <c r="AN92" s="119">
        <f t="shared" si="76"/>
        <v>13.347955108739663</v>
      </c>
      <c r="AO92" s="119">
        <f t="shared" si="76"/>
        <v>13.347702987510022</v>
      </c>
      <c r="AP92" s="119">
        <f t="shared" si="76"/>
        <v>13.346900753043045</v>
      </c>
      <c r="AQ92" s="119">
        <f t="shared" si="76"/>
        <v>13.344352318912469</v>
      </c>
      <c r="AR92" s="119">
        <f t="shared" si="76"/>
        <v>13.336298821798492</v>
      </c>
      <c r="AS92" s="119">
        <f t="shared" si="76"/>
        <v>13.311249536415398</v>
      </c>
      <c r="AT92" s="119">
        <f t="shared" si="76"/>
        <v>13.23673485840153</v>
      </c>
      <c r="AU92" s="119">
        <f t="shared" si="74"/>
        <v>13.036350516843637</v>
      </c>
    </row>
    <row r="93" spans="1:47" ht="12.95" customHeight="1" x14ac:dyDescent="0.2">
      <c r="A93" s="176" t="s">
        <v>127</v>
      </c>
      <c r="B93" s="177" t="s">
        <v>110</v>
      </c>
      <c r="C93" s="176">
        <v>57035.038399999998</v>
      </c>
      <c r="D93" s="176" t="s">
        <v>128</v>
      </c>
      <c r="E93" s="119">
        <f t="shared" si="58"/>
        <v>11145.532788485491</v>
      </c>
      <c r="F93" s="119">
        <f t="shared" si="59"/>
        <v>11145.5</v>
      </c>
      <c r="G93" s="119">
        <f t="shared" si="60"/>
        <v>8.7331999966409057E-3</v>
      </c>
      <c r="J93" s="119">
        <f t="shared" si="75"/>
        <v>8.7331999966409057E-3</v>
      </c>
      <c r="O93" s="119">
        <f t="shared" ca="1" si="56"/>
        <v>4.8182929698782351E-3</v>
      </c>
      <c r="Q93" s="172">
        <f t="shared" si="61"/>
        <v>42016.538399999998</v>
      </c>
      <c r="S93" s="120">
        <v>1</v>
      </c>
      <c r="Z93" s="119">
        <f t="shared" si="62"/>
        <v>11145.5</v>
      </c>
      <c r="AA93" s="119">
        <f t="shared" si="63"/>
        <v>7.8276309808827105E-3</v>
      </c>
      <c r="AB93" s="119">
        <f t="shared" si="64"/>
        <v>9.0556901575819526E-4</v>
      </c>
      <c r="AC93" s="119">
        <f t="shared" si="65"/>
        <v>8.7331999966409057E-3</v>
      </c>
      <c r="AE93" s="119">
        <f t="shared" si="66"/>
        <v>8.2005524230126648E-7</v>
      </c>
      <c r="AF93" s="198">
        <f t="shared" si="67"/>
        <v>42016.538399999998</v>
      </c>
      <c r="AG93" s="120"/>
      <c r="AH93" s="119">
        <f t="shared" si="68"/>
        <v>2.6065572892689892E-3</v>
      </c>
      <c r="AI93" s="119">
        <f t="shared" si="69"/>
        <v>1.1724423342992529</v>
      </c>
      <c r="AJ93" s="119">
        <f t="shared" si="70"/>
        <v>0.89637657249552027</v>
      </c>
      <c r="AK93" s="119">
        <f t="shared" si="71"/>
        <v>0.40749297413984747</v>
      </c>
      <c r="AL93" s="119">
        <f t="shared" si="72"/>
        <v>1.1704693742442052</v>
      </c>
      <c r="AM93" s="119">
        <f t="shared" si="73"/>
        <v>0.66267591900901979</v>
      </c>
      <c r="AN93" s="119">
        <f t="shared" si="76"/>
        <v>13.347955108739663</v>
      </c>
      <c r="AO93" s="119">
        <f t="shared" si="76"/>
        <v>13.347702987510022</v>
      </c>
      <c r="AP93" s="119">
        <f t="shared" si="76"/>
        <v>13.346900753043045</v>
      </c>
      <c r="AQ93" s="119">
        <f t="shared" si="76"/>
        <v>13.344352318912469</v>
      </c>
      <c r="AR93" s="119">
        <f t="shared" si="76"/>
        <v>13.336298821798492</v>
      </c>
      <c r="AS93" s="119">
        <f t="shared" si="76"/>
        <v>13.311249536415398</v>
      </c>
      <c r="AT93" s="119">
        <f t="shared" si="76"/>
        <v>13.23673485840153</v>
      </c>
      <c r="AU93" s="119">
        <f t="shared" si="74"/>
        <v>13.036350516843637</v>
      </c>
    </row>
    <row r="94" spans="1:47" ht="12.95" customHeight="1" x14ac:dyDescent="0.2">
      <c r="A94" s="176" t="s">
        <v>127</v>
      </c>
      <c r="B94" s="177" t="s">
        <v>110</v>
      </c>
      <c r="C94" s="176">
        <v>57035.0386</v>
      </c>
      <c r="D94" s="176" t="s">
        <v>130</v>
      </c>
      <c r="E94" s="119">
        <f t="shared" si="58"/>
        <v>11145.53353937831</v>
      </c>
      <c r="F94" s="119">
        <f t="shared" si="59"/>
        <v>11145.5</v>
      </c>
      <c r="G94" s="119">
        <f t="shared" si="60"/>
        <v>8.9331999988644384E-3</v>
      </c>
      <c r="J94" s="119">
        <f t="shared" si="75"/>
        <v>8.9331999988644384E-3</v>
      </c>
      <c r="O94" s="119">
        <f t="shared" ca="1" si="56"/>
        <v>4.8182929698782351E-3</v>
      </c>
      <c r="Q94" s="172">
        <f t="shared" si="61"/>
        <v>42016.5386</v>
      </c>
      <c r="S94" s="120">
        <v>1</v>
      </c>
      <c r="Z94" s="119">
        <f t="shared" si="62"/>
        <v>11145.5</v>
      </c>
      <c r="AA94" s="119">
        <f t="shared" si="63"/>
        <v>7.8276309808827105E-3</v>
      </c>
      <c r="AB94" s="119">
        <f t="shared" si="64"/>
        <v>1.1055690179817279E-3</v>
      </c>
      <c r="AC94" s="119">
        <f t="shared" si="65"/>
        <v>8.9331999988644384E-3</v>
      </c>
      <c r="AE94" s="119">
        <f t="shared" si="66"/>
        <v>1.2222828535210823E-6</v>
      </c>
      <c r="AF94" s="198">
        <f t="shared" si="67"/>
        <v>42016.5386</v>
      </c>
      <c r="AG94" s="120"/>
      <c r="AH94" s="119">
        <f t="shared" si="68"/>
        <v>2.6065572892689892E-3</v>
      </c>
      <c r="AI94" s="119">
        <f t="shared" si="69"/>
        <v>1.1724423342992529</v>
      </c>
      <c r="AJ94" s="119">
        <f t="shared" si="70"/>
        <v>0.89637657249552027</v>
      </c>
      <c r="AK94" s="119">
        <f t="shared" si="71"/>
        <v>0.40749297413984747</v>
      </c>
      <c r="AL94" s="119">
        <f t="shared" si="72"/>
        <v>1.1704693742442052</v>
      </c>
      <c r="AM94" s="119">
        <f t="shared" si="73"/>
        <v>0.66267591900901979</v>
      </c>
      <c r="AN94" s="119">
        <f t="shared" si="76"/>
        <v>13.347955108739663</v>
      </c>
      <c r="AO94" s="119">
        <f t="shared" si="76"/>
        <v>13.347702987510022</v>
      </c>
      <c r="AP94" s="119">
        <f t="shared" si="76"/>
        <v>13.346900753043045</v>
      </c>
      <c r="AQ94" s="119">
        <f t="shared" si="76"/>
        <v>13.344352318912469</v>
      </c>
      <c r="AR94" s="119">
        <f t="shared" si="76"/>
        <v>13.336298821798492</v>
      </c>
      <c r="AS94" s="119">
        <f t="shared" si="76"/>
        <v>13.311249536415398</v>
      </c>
      <c r="AT94" s="119">
        <f t="shared" si="76"/>
        <v>13.23673485840153</v>
      </c>
      <c r="AU94" s="119">
        <f t="shared" si="74"/>
        <v>13.036350516843637</v>
      </c>
    </row>
    <row r="95" spans="1:47" ht="12.95" customHeight="1" x14ac:dyDescent="0.2">
      <c r="A95" s="178" t="s">
        <v>131</v>
      </c>
      <c r="B95" s="179" t="s">
        <v>110</v>
      </c>
      <c r="C95" s="180">
        <v>57355.723619999997</v>
      </c>
      <c r="D95" s="180">
        <v>1E-4</v>
      </c>
      <c r="E95" s="119">
        <f t="shared" si="58"/>
        <v>12349.533920831847</v>
      </c>
      <c r="F95" s="119">
        <f t="shared" si="59"/>
        <v>12349.5</v>
      </c>
      <c r="G95" s="119">
        <f t="shared" si="60"/>
        <v>9.0347999939695001E-3</v>
      </c>
      <c r="K95" s="119">
        <f>+G95</f>
        <v>9.0347999939695001E-3</v>
      </c>
      <c r="O95" s="119">
        <f t="shared" ca="1" si="56"/>
        <v>5.7475994620422716E-3</v>
      </c>
      <c r="Q95" s="172">
        <f t="shared" si="61"/>
        <v>42337.223619999997</v>
      </c>
      <c r="S95" s="120">
        <v>1</v>
      </c>
      <c r="Z95" s="119">
        <f t="shared" si="62"/>
        <v>12349.5</v>
      </c>
      <c r="AA95" s="119">
        <f t="shared" si="63"/>
        <v>1.0161358600829241E-2</v>
      </c>
      <c r="AB95" s="119">
        <f t="shared" si="64"/>
        <v>-1.126558606859741E-3</v>
      </c>
      <c r="AC95" s="119">
        <f t="shared" si="65"/>
        <v>9.0347999939695001E-3</v>
      </c>
      <c r="AE95" s="119">
        <f t="shared" si="66"/>
        <v>1.2691342946897605E-6</v>
      </c>
      <c r="AF95" s="198">
        <f t="shared" si="67"/>
        <v>42337.223619999997</v>
      </c>
      <c r="AG95" s="120"/>
      <c r="AH95" s="119">
        <f t="shared" si="68"/>
        <v>3.8431681749441682E-3</v>
      </c>
      <c r="AI95" s="119">
        <f t="shared" si="69"/>
        <v>0.87730223829240894</v>
      </c>
      <c r="AJ95" s="119">
        <f t="shared" si="70"/>
        <v>0.97545091462107447</v>
      </c>
      <c r="AK95" s="119">
        <f t="shared" si="71"/>
        <v>0.42512603061193621</v>
      </c>
      <c r="AL95" s="119">
        <f t="shared" si="72"/>
        <v>1.8517757454385921</v>
      </c>
      <c r="AM95" s="119">
        <f t="shared" si="73"/>
        <v>1.3294313602043117</v>
      </c>
      <c r="AN95" s="119">
        <f t="shared" si="76"/>
        <v>13.947753093673121</v>
      </c>
      <c r="AO95" s="119">
        <f t="shared" si="76"/>
        <v>13.947752754546606</v>
      </c>
      <c r="AP95" s="119">
        <f t="shared" si="76"/>
        <v>13.94774868399873</v>
      </c>
      <c r="AQ95" s="119">
        <f t="shared" si="76"/>
        <v>13.947699831807558</v>
      </c>
      <c r="AR95" s="119">
        <f t="shared" si="76"/>
        <v>13.947114506037195</v>
      </c>
      <c r="AS95" s="119">
        <f t="shared" si="76"/>
        <v>13.940235010186891</v>
      </c>
      <c r="AT95" s="119">
        <f t="shared" si="76"/>
        <v>13.872286636128457</v>
      </c>
      <c r="AU95" s="119">
        <f t="shared" si="74"/>
        <v>13.513188830897976</v>
      </c>
    </row>
    <row r="96" spans="1:47" ht="12.95" customHeight="1" x14ac:dyDescent="0.2">
      <c r="A96" s="178" t="s">
        <v>131</v>
      </c>
      <c r="B96" s="179" t="s">
        <v>110</v>
      </c>
      <c r="C96" s="180">
        <v>57355.723870000002</v>
      </c>
      <c r="D96" s="180">
        <v>1E-4</v>
      </c>
      <c r="E96" s="119">
        <f t="shared" si="58"/>
        <v>12349.53485944788</v>
      </c>
      <c r="F96" s="119">
        <f t="shared" si="59"/>
        <v>12349.5</v>
      </c>
      <c r="G96" s="119">
        <f t="shared" si="60"/>
        <v>9.2847999985679053E-3</v>
      </c>
      <c r="K96" s="119">
        <f>+G96</f>
        <v>9.2847999985679053E-3</v>
      </c>
      <c r="O96" s="119">
        <f t="shared" ca="1" si="56"/>
        <v>5.7475994620422716E-3</v>
      </c>
      <c r="Q96" s="172">
        <f t="shared" si="61"/>
        <v>42337.223870000002</v>
      </c>
      <c r="S96" s="120">
        <v>1</v>
      </c>
      <c r="Z96" s="119">
        <f t="shared" si="62"/>
        <v>12349.5</v>
      </c>
      <c r="AA96" s="119">
        <f t="shared" si="63"/>
        <v>1.0161358600829241E-2</v>
      </c>
      <c r="AB96" s="119">
        <f t="shared" si="64"/>
        <v>-8.7655860226133579E-4</v>
      </c>
      <c r="AC96" s="119">
        <f t="shared" si="65"/>
        <v>9.2847999985679053E-3</v>
      </c>
      <c r="AE96" s="119">
        <f t="shared" si="66"/>
        <v>7.6835498319834663E-7</v>
      </c>
      <c r="AF96" s="198">
        <f t="shared" si="67"/>
        <v>42337.223870000002</v>
      </c>
      <c r="AG96" s="120"/>
      <c r="AH96" s="119">
        <f t="shared" si="68"/>
        <v>3.8431681749441682E-3</v>
      </c>
      <c r="AI96" s="119">
        <f t="shared" si="69"/>
        <v>0.87730223829240894</v>
      </c>
      <c r="AJ96" s="119">
        <f t="shared" si="70"/>
        <v>0.97545091462107447</v>
      </c>
      <c r="AK96" s="119">
        <f t="shared" si="71"/>
        <v>0.42512603061193621</v>
      </c>
      <c r="AL96" s="119">
        <f t="shared" si="72"/>
        <v>1.8517757454385921</v>
      </c>
      <c r="AM96" s="119">
        <f t="shared" si="73"/>
        <v>1.3294313602043117</v>
      </c>
      <c r="AN96" s="119">
        <f t="shared" si="76"/>
        <v>13.947753093673121</v>
      </c>
      <c r="AO96" s="119">
        <f t="shared" si="76"/>
        <v>13.947752754546606</v>
      </c>
      <c r="AP96" s="119">
        <f t="shared" si="76"/>
        <v>13.94774868399873</v>
      </c>
      <c r="AQ96" s="119">
        <f t="shared" si="76"/>
        <v>13.947699831807558</v>
      </c>
      <c r="AR96" s="119">
        <f t="shared" si="76"/>
        <v>13.947114506037195</v>
      </c>
      <c r="AS96" s="119">
        <f t="shared" si="76"/>
        <v>13.940235010186891</v>
      </c>
      <c r="AT96" s="119">
        <f t="shared" si="76"/>
        <v>13.872286636128457</v>
      </c>
      <c r="AU96" s="119">
        <f t="shared" si="74"/>
        <v>13.513188830897976</v>
      </c>
    </row>
    <row r="97" spans="1:47" ht="12.95" customHeight="1" x14ac:dyDescent="0.2">
      <c r="A97" s="176" t="s">
        <v>127</v>
      </c>
      <c r="B97" s="177" t="s">
        <v>109</v>
      </c>
      <c r="C97" s="176">
        <v>57365.9781</v>
      </c>
      <c r="D97" s="176" t="s">
        <v>130</v>
      </c>
      <c r="E97" s="119">
        <f t="shared" si="58"/>
        <v>12388.033997422926</v>
      </c>
      <c r="F97" s="119">
        <f t="shared" si="59"/>
        <v>12388</v>
      </c>
      <c r="G97" s="119">
        <f t="shared" si="60"/>
        <v>9.0551999965100549E-3</v>
      </c>
      <c r="J97" s="119">
        <f t="shared" ref="J97:J102" si="77">+G97</f>
        <v>9.0551999965100549E-3</v>
      </c>
      <c r="O97" s="119">
        <f t="shared" ca="1" si="56"/>
        <v>5.7773156580126338E-3</v>
      </c>
      <c r="Q97" s="172">
        <f t="shared" si="61"/>
        <v>42347.4781</v>
      </c>
      <c r="S97" s="120">
        <v>1</v>
      </c>
      <c r="Z97" s="119">
        <f t="shared" si="62"/>
        <v>12388</v>
      </c>
      <c r="AA97" s="119">
        <f t="shared" si="63"/>
        <v>1.0213420883225287E-2</v>
      </c>
      <c r="AB97" s="119">
        <f t="shared" si="64"/>
        <v>-1.1582208867152322E-3</v>
      </c>
      <c r="AC97" s="119">
        <f t="shared" si="65"/>
        <v>9.0551999965100549E-3</v>
      </c>
      <c r="AE97" s="119">
        <f t="shared" si="66"/>
        <v>1.3414756224234187E-6</v>
      </c>
      <c r="AF97" s="198">
        <f t="shared" si="67"/>
        <v>42347.4781</v>
      </c>
      <c r="AG97" s="120"/>
      <c r="AH97" s="119">
        <f t="shared" si="68"/>
        <v>3.8592467208184156E-3</v>
      </c>
      <c r="AI97" s="119">
        <f t="shared" si="69"/>
        <v>0.87045480947109588</v>
      </c>
      <c r="AJ97" s="119">
        <f t="shared" si="70"/>
        <v>0.97176850544042592</v>
      </c>
      <c r="AK97" s="119">
        <f t="shared" si="71"/>
        <v>0.42308973781308334</v>
      </c>
      <c r="AL97" s="119">
        <f t="shared" si="72"/>
        <v>1.8679208828785561</v>
      </c>
      <c r="AM97" s="119">
        <f t="shared" si="73"/>
        <v>1.3520141351400803</v>
      </c>
      <c r="AN97" s="119">
        <f t="shared" si="76"/>
        <v>13.964321465786416</v>
      </c>
      <c r="AO97" s="119">
        <f t="shared" si="76"/>
        <v>13.964321253886064</v>
      </c>
      <c r="AP97" s="119">
        <f t="shared" si="76"/>
        <v>13.964318469416355</v>
      </c>
      <c r="AQ97" s="119">
        <f t="shared" si="76"/>
        <v>13.964281884307162</v>
      </c>
      <c r="AR97" s="119">
        <f t="shared" si="76"/>
        <v>13.963801903030912</v>
      </c>
      <c r="AS97" s="119">
        <f t="shared" si="76"/>
        <v>13.957622368469297</v>
      </c>
      <c r="AT97" s="119">
        <f t="shared" si="76"/>
        <v>13.891434412141098</v>
      </c>
      <c r="AU97" s="119">
        <f t="shared" si="74"/>
        <v>13.528436567684597</v>
      </c>
    </row>
    <row r="98" spans="1:47" ht="12.95" customHeight="1" x14ac:dyDescent="0.2">
      <c r="A98" s="176" t="s">
        <v>127</v>
      </c>
      <c r="B98" s="177" t="s">
        <v>109</v>
      </c>
      <c r="C98" s="176">
        <v>57365.98</v>
      </c>
      <c r="D98" s="176" t="s">
        <v>129</v>
      </c>
      <c r="E98" s="119">
        <f t="shared" si="58"/>
        <v>12388.041130904647</v>
      </c>
      <c r="F98" s="119">
        <f t="shared" si="59"/>
        <v>12388</v>
      </c>
      <c r="G98" s="119">
        <f t="shared" si="60"/>
        <v>1.0955199999443721E-2</v>
      </c>
      <c r="J98" s="119">
        <f t="shared" si="77"/>
        <v>1.0955199999443721E-2</v>
      </c>
      <c r="O98" s="119">
        <f t="shared" ca="1" si="56"/>
        <v>5.7773156580126338E-3</v>
      </c>
      <c r="Q98" s="172">
        <f t="shared" si="61"/>
        <v>42347.48</v>
      </c>
      <c r="S98" s="120">
        <v>1</v>
      </c>
      <c r="Z98" s="119">
        <f t="shared" si="62"/>
        <v>12388</v>
      </c>
      <c r="AA98" s="119">
        <f t="shared" si="63"/>
        <v>1.0213420883225287E-2</v>
      </c>
      <c r="AB98" s="119">
        <f t="shared" si="64"/>
        <v>7.4177911621843388E-4</v>
      </c>
      <c r="AC98" s="119">
        <f t="shared" si="65"/>
        <v>1.0955199999443721E-2</v>
      </c>
      <c r="AE98" s="119">
        <f t="shared" si="66"/>
        <v>5.5023625725780089E-7</v>
      </c>
      <c r="AF98" s="198">
        <f t="shared" si="67"/>
        <v>42347.48</v>
      </c>
      <c r="AG98" s="120"/>
      <c r="AH98" s="119">
        <f t="shared" si="68"/>
        <v>3.8592467208184156E-3</v>
      </c>
      <c r="AI98" s="119">
        <f t="shared" si="69"/>
        <v>0.87045480947109588</v>
      </c>
      <c r="AJ98" s="119">
        <f t="shared" si="70"/>
        <v>0.97176850544042592</v>
      </c>
      <c r="AK98" s="119">
        <f t="shared" si="71"/>
        <v>0.42308973781308334</v>
      </c>
      <c r="AL98" s="119">
        <f t="shared" si="72"/>
        <v>1.8679208828785561</v>
      </c>
      <c r="AM98" s="119">
        <f t="shared" si="73"/>
        <v>1.3520141351400803</v>
      </c>
      <c r="AN98" s="119">
        <f t="shared" si="76"/>
        <v>13.964321465786416</v>
      </c>
      <c r="AO98" s="119">
        <f t="shared" si="76"/>
        <v>13.964321253886064</v>
      </c>
      <c r="AP98" s="119">
        <f t="shared" si="76"/>
        <v>13.964318469416355</v>
      </c>
      <c r="AQ98" s="119">
        <f t="shared" si="76"/>
        <v>13.964281884307162</v>
      </c>
      <c r="AR98" s="119">
        <f t="shared" si="76"/>
        <v>13.963801903030912</v>
      </c>
      <c r="AS98" s="119">
        <f t="shared" si="76"/>
        <v>13.957622368469297</v>
      </c>
      <c r="AT98" s="119">
        <f t="shared" si="76"/>
        <v>13.891434412141098</v>
      </c>
      <c r="AU98" s="119">
        <f t="shared" si="74"/>
        <v>13.528436567684597</v>
      </c>
    </row>
    <row r="99" spans="1:47" ht="12.95" customHeight="1" x14ac:dyDescent="0.2">
      <c r="A99" s="176" t="s">
        <v>127</v>
      </c>
      <c r="B99" s="177" t="s">
        <v>109</v>
      </c>
      <c r="C99" s="176">
        <v>57365.981099999997</v>
      </c>
      <c r="D99" s="176" t="s">
        <v>128</v>
      </c>
      <c r="E99" s="119">
        <f t="shared" si="58"/>
        <v>12388.045260815088</v>
      </c>
      <c r="F99" s="119">
        <f t="shared" si="59"/>
        <v>12388</v>
      </c>
      <c r="G99" s="119">
        <f t="shared" si="60"/>
        <v>1.2055199993483257E-2</v>
      </c>
      <c r="J99" s="119">
        <f t="shared" si="77"/>
        <v>1.2055199993483257E-2</v>
      </c>
      <c r="O99" s="119">
        <f t="shared" ca="1" si="56"/>
        <v>5.7773156580126338E-3</v>
      </c>
      <c r="Q99" s="172">
        <f t="shared" si="61"/>
        <v>42347.481099999997</v>
      </c>
      <c r="S99" s="120">
        <v>1</v>
      </c>
      <c r="Z99" s="119">
        <f t="shared" si="62"/>
        <v>12388</v>
      </c>
      <c r="AA99" s="119">
        <f t="shared" si="63"/>
        <v>1.0213420883225287E-2</v>
      </c>
      <c r="AB99" s="119">
        <f t="shared" si="64"/>
        <v>1.8417791102579694E-3</v>
      </c>
      <c r="AC99" s="119">
        <f t="shared" si="65"/>
        <v>1.2055199993483257E-2</v>
      </c>
      <c r="AE99" s="119">
        <f t="shared" si="66"/>
        <v>3.3921502909826376E-6</v>
      </c>
      <c r="AF99" s="198">
        <f t="shared" si="67"/>
        <v>42347.481099999997</v>
      </c>
      <c r="AG99" s="120"/>
      <c r="AH99" s="119">
        <f t="shared" si="68"/>
        <v>3.8592467208184156E-3</v>
      </c>
      <c r="AI99" s="119">
        <f t="shared" si="69"/>
        <v>0.87045480947109588</v>
      </c>
      <c r="AJ99" s="119">
        <f t="shared" si="70"/>
        <v>0.97176850544042592</v>
      </c>
      <c r="AK99" s="119">
        <f t="shared" si="71"/>
        <v>0.42308973781308334</v>
      </c>
      <c r="AL99" s="119">
        <f t="shared" si="72"/>
        <v>1.8679208828785561</v>
      </c>
      <c r="AM99" s="119">
        <f t="shared" si="73"/>
        <v>1.3520141351400803</v>
      </c>
      <c r="AN99" s="119">
        <f t="shared" si="76"/>
        <v>13.964321465786416</v>
      </c>
      <c r="AO99" s="119">
        <f t="shared" si="76"/>
        <v>13.964321253886064</v>
      </c>
      <c r="AP99" s="119">
        <f t="shared" si="76"/>
        <v>13.964318469416355</v>
      </c>
      <c r="AQ99" s="119">
        <f t="shared" si="76"/>
        <v>13.964281884307162</v>
      </c>
      <c r="AR99" s="119">
        <f t="shared" si="76"/>
        <v>13.963801903030912</v>
      </c>
      <c r="AS99" s="119">
        <f t="shared" si="76"/>
        <v>13.957622368469297</v>
      </c>
      <c r="AT99" s="119">
        <f t="shared" si="76"/>
        <v>13.891434412141098</v>
      </c>
      <c r="AU99" s="119">
        <f t="shared" si="74"/>
        <v>13.528436567684597</v>
      </c>
    </row>
    <row r="100" spans="1:47" ht="12.95" customHeight="1" x14ac:dyDescent="0.2">
      <c r="A100" s="176" t="s">
        <v>127</v>
      </c>
      <c r="B100" s="177" t="s">
        <v>110</v>
      </c>
      <c r="C100" s="176">
        <v>57366.1103</v>
      </c>
      <c r="D100" s="176" t="s">
        <v>129</v>
      </c>
      <c r="E100" s="119">
        <f t="shared" si="58"/>
        <v>12388.530337571363</v>
      </c>
      <c r="F100" s="119">
        <f t="shared" si="59"/>
        <v>12388.5</v>
      </c>
      <c r="G100" s="119">
        <f t="shared" si="60"/>
        <v>8.0803999953786843E-3</v>
      </c>
      <c r="J100" s="119">
        <f t="shared" si="77"/>
        <v>8.0803999953786843E-3</v>
      </c>
      <c r="O100" s="119">
        <f t="shared" ca="1" si="56"/>
        <v>5.7777015826356252E-3</v>
      </c>
      <c r="Q100" s="172">
        <f t="shared" si="61"/>
        <v>42347.6103</v>
      </c>
      <c r="S100" s="120">
        <v>1</v>
      </c>
      <c r="Z100" s="119">
        <f t="shared" si="62"/>
        <v>12388.5</v>
      </c>
      <c r="AA100" s="119">
        <f t="shared" si="63"/>
        <v>1.0214089627065947E-2</v>
      </c>
      <c r="AB100" s="119">
        <f t="shared" si="64"/>
        <v>-2.1336896316872626E-3</v>
      </c>
      <c r="AC100" s="119">
        <f t="shared" si="65"/>
        <v>8.0803999953786843E-3</v>
      </c>
      <c r="AE100" s="119">
        <f t="shared" si="66"/>
        <v>4.5526314443697269E-6</v>
      </c>
      <c r="AF100" s="198">
        <f t="shared" si="67"/>
        <v>42347.6103</v>
      </c>
      <c r="AG100" s="120"/>
      <c r="AH100" s="119">
        <f t="shared" si="68"/>
        <v>3.8594477759112361E-3</v>
      </c>
      <c r="AI100" s="119">
        <f t="shared" si="69"/>
        <v>0.8703668008121801</v>
      </c>
      <c r="AJ100" s="119">
        <f t="shared" si="70"/>
        <v>0.9717194047441795</v>
      </c>
      <c r="AK100" s="119">
        <f t="shared" si="71"/>
        <v>0.42306278056601093</v>
      </c>
      <c r="AL100" s="119">
        <f t="shared" si="72"/>
        <v>1.8681289036707578</v>
      </c>
      <c r="AM100" s="119">
        <f t="shared" si="73"/>
        <v>1.3523083118999353</v>
      </c>
      <c r="AN100" s="119">
        <f t="shared" si="76"/>
        <v>13.964535788425898</v>
      </c>
      <c r="AO100" s="119">
        <f t="shared" si="76"/>
        <v>13.964535577871731</v>
      </c>
      <c r="AP100" s="119">
        <f t="shared" si="76"/>
        <v>13.964532807690683</v>
      </c>
      <c r="AQ100" s="119">
        <f t="shared" si="76"/>
        <v>13.964496365570492</v>
      </c>
      <c r="AR100" s="119">
        <f t="shared" si="76"/>
        <v>13.964017671369154</v>
      </c>
      <c r="AS100" s="119">
        <f t="shared" si="76"/>
        <v>13.957847085438758</v>
      </c>
      <c r="AT100" s="119">
        <f t="shared" si="76"/>
        <v>13.891682531374393</v>
      </c>
      <c r="AU100" s="119">
        <f t="shared" si="74"/>
        <v>13.528634590240268</v>
      </c>
    </row>
    <row r="101" spans="1:47" ht="12.95" customHeight="1" x14ac:dyDescent="0.2">
      <c r="A101" s="176" t="s">
        <v>127</v>
      </c>
      <c r="B101" s="177" t="s">
        <v>110</v>
      </c>
      <c r="C101" s="176">
        <v>57366.111499999999</v>
      </c>
      <c r="D101" s="176" t="s">
        <v>130</v>
      </c>
      <c r="E101" s="119">
        <f t="shared" si="58"/>
        <v>12388.534842928228</v>
      </c>
      <c r="F101" s="119">
        <f t="shared" si="59"/>
        <v>12388.5</v>
      </c>
      <c r="G101" s="119">
        <f t="shared" si="60"/>
        <v>9.2803999941679649E-3</v>
      </c>
      <c r="J101" s="119">
        <f t="shared" si="77"/>
        <v>9.2803999941679649E-3</v>
      </c>
      <c r="O101" s="119">
        <f t="shared" ca="1" si="56"/>
        <v>5.7777015826356252E-3</v>
      </c>
      <c r="Q101" s="172">
        <f t="shared" si="61"/>
        <v>42347.611499999999</v>
      </c>
      <c r="S101" s="120">
        <v>1</v>
      </c>
      <c r="Z101" s="119">
        <f t="shared" si="62"/>
        <v>12388.5</v>
      </c>
      <c r="AA101" s="119">
        <f t="shared" si="63"/>
        <v>1.0214089627065947E-2</v>
      </c>
      <c r="AB101" s="119">
        <f t="shared" si="64"/>
        <v>-9.3368963289798199E-4</v>
      </c>
      <c r="AC101" s="119">
        <f t="shared" si="65"/>
        <v>9.2803999941679649E-3</v>
      </c>
      <c r="AE101" s="119">
        <f t="shared" si="66"/>
        <v>8.7177633058116833E-7</v>
      </c>
      <c r="AF101" s="198">
        <f t="shared" si="67"/>
        <v>42347.611499999999</v>
      </c>
      <c r="AG101" s="120"/>
      <c r="AH101" s="119">
        <f t="shared" si="68"/>
        <v>3.8594477759112361E-3</v>
      </c>
      <c r="AI101" s="119">
        <f t="shared" si="69"/>
        <v>0.8703668008121801</v>
      </c>
      <c r="AJ101" s="119">
        <f t="shared" si="70"/>
        <v>0.9717194047441795</v>
      </c>
      <c r="AK101" s="119">
        <f t="shared" si="71"/>
        <v>0.42306278056601093</v>
      </c>
      <c r="AL101" s="119">
        <f t="shared" si="72"/>
        <v>1.8681289036707578</v>
      </c>
      <c r="AM101" s="119">
        <f t="shared" si="73"/>
        <v>1.3523083118999353</v>
      </c>
      <c r="AN101" s="119">
        <f t="shared" ref="AN101:AT110" si="78">$AU101+$AB$7*SIN(AO101)</f>
        <v>13.964535788425898</v>
      </c>
      <c r="AO101" s="119">
        <f t="shared" si="78"/>
        <v>13.964535577871731</v>
      </c>
      <c r="AP101" s="119">
        <f t="shared" si="78"/>
        <v>13.964532807690683</v>
      </c>
      <c r="AQ101" s="119">
        <f t="shared" si="78"/>
        <v>13.964496365570492</v>
      </c>
      <c r="AR101" s="119">
        <f t="shared" si="78"/>
        <v>13.964017671369154</v>
      </c>
      <c r="AS101" s="119">
        <f t="shared" si="78"/>
        <v>13.957847085438758</v>
      </c>
      <c r="AT101" s="119">
        <f t="shared" si="78"/>
        <v>13.891682531374393</v>
      </c>
      <c r="AU101" s="119">
        <f t="shared" si="74"/>
        <v>13.528634590240268</v>
      </c>
    </row>
    <row r="102" spans="1:47" ht="12.95" customHeight="1" x14ac:dyDescent="0.2">
      <c r="A102" s="176" t="s">
        <v>127</v>
      </c>
      <c r="B102" s="177" t="s">
        <v>110</v>
      </c>
      <c r="C102" s="176">
        <v>57366.111700000001</v>
      </c>
      <c r="D102" s="176" t="s">
        <v>128</v>
      </c>
      <c r="E102" s="119">
        <f t="shared" si="58"/>
        <v>12388.535593821047</v>
      </c>
      <c r="F102" s="119">
        <f t="shared" si="59"/>
        <v>12388.5</v>
      </c>
      <c r="G102" s="119">
        <f t="shared" si="60"/>
        <v>9.4803999963914976E-3</v>
      </c>
      <c r="J102" s="119">
        <f t="shared" si="77"/>
        <v>9.4803999963914976E-3</v>
      </c>
      <c r="O102" s="119">
        <f t="shared" ca="1" si="56"/>
        <v>5.7777015826356252E-3</v>
      </c>
      <c r="Q102" s="172">
        <f t="shared" si="61"/>
        <v>42347.611700000001</v>
      </c>
      <c r="S102" s="120">
        <v>1</v>
      </c>
      <c r="Z102" s="119">
        <f t="shared" si="62"/>
        <v>12388.5</v>
      </c>
      <c r="AA102" s="119">
        <f t="shared" si="63"/>
        <v>1.0214089627065947E-2</v>
      </c>
      <c r="AB102" s="119">
        <f t="shared" si="64"/>
        <v>-7.3368963067444934E-4</v>
      </c>
      <c r="AC102" s="119">
        <f t="shared" si="65"/>
        <v>9.4803999963914976E-3</v>
      </c>
      <c r="AE102" s="119">
        <f t="shared" si="66"/>
        <v>5.3830047415920992E-7</v>
      </c>
      <c r="AF102" s="198">
        <f t="shared" si="67"/>
        <v>42347.611700000001</v>
      </c>
      <c r="AG102" s="120"/>
      <c r="AH102" s="119">
        <f t="shared" si="68"/>
        <v>3.8594477759112361E-3</v>
      </c>
      <c r="AI102" s="119">
        <f t="shared" si="69"/>
        <v>0.8703668008121801</v>
      </c>
      <c r="AJ102" s="119">
        <f t="shared" si="70"/>
        <v>0.9717194047441795</v>
      </c>
      <c r="AK102" s="119">
        <f t="shared" si="71"/>
        <v>0.42306278056601093</v>
      </c>
      <c r="AL102" s="119">
        <f t="shared" si="72"/>
        <v>1.8681289036707578</v>
      </c>
      <c r="AM102" s="119">
        <f t="shared" si="73"/>
        <v>1.3523083118999353</v>
      </c>
      <c r="AN102" s="119">
        <f t="shared" si="78"/>
        <v>13.964535788425898</v>
      </c>
      <c r="AO102" s="119">
        <f t="shared" si="78"/>
        <v>13.964535577871731</v>
      </c>
      <c r="AP102" s="119">
        <f t="shared" si="78"/>
        <v>13.964532807690683</v>
      </c>
      <c r="AQ102" s="119">
        <f t="shared" si="78"/>
        <v>13.964496365570492</v>
      </c>
      <c r="AR102" s="119">
        <f t="shared" si="78"/>
        <v>13.964017671369154</v>
      </c>
      <c r="AS102" s="119">
        <f t="shared" si="78"/>
        <v>13.957847085438758</v>
      </c>
      <c r="AT102" s="119">
        <f t="shared" si="78"/>
        <v>13.891682531374393</v>
      </c>
      <c r="AU102" s="119">
        <f t="shared" si="74"/>
        <v>13.528634590240268</v>
      </c>
    </row>
    <row r="103" spans="1:47" ht="12.95" customHeight="1" x14ac:dyDescent="0.2">
      <c r="A103" s="173" t="s">
        <v>132</v>
      </c>
      <c r="B103" s="156"/>
      <c r="C103" s="67">
        <v>57389.683975959262</v>
      </c>
      <c r="D103" s="67">
        <v>2.0000000000000001E-4</v>
      </c>
      <c r="E103" s="119">
        <f t="shared" si="58"/>
        <v>12477.036856669803</v>
      </c>
      <c r="F103" s="119">
        <f t="shared" si="59"/>
        <v>12477</v>
      </c>
      <c r="G103" s="119">
        <f t="shared" si="60"/>
        <v>9.8167592586833052E-3</v>
      </c>
      <c r="K103" s="119">
        <f t="shared" ref="K103:K112" si="79">+G103</f>
        <v>9.8167592586833052E-3</v>
      </c>
      <c r="O103" s="119">
        <f t="shared" ca="1" si="56"/>
        <v>5.8460102409051574E-3</v>
      </c>
      <c r="Q103" s="172">
        <f t="shared" si="61"/>
        <v>42371.183975959262</v>
      </c>
      <c r="S103" s="120">
        <v>1</v>
      </c>
      <c r="Z103" s="119">
        <f t="shared" si="62"/>
        <v>12477</v>
      </c>
      <c r="AA103" s="119">
        <f t="shared" si="63"/>
        <v>1.0329538894026255E-2</v>
      </c>
      <c r="AB103" s="119">
        <f t="shared" si="64"/>
        <v>-5.1277963534294979E-4</v>
      </c>
      <c r="AC103" s="119">
        <f t="shared" si="65"/>
        <v>9.8167592586833052E-3</v>
      </c>
      <c r="AE103" s="119">
        <f t="shared" si="66"/>
        <v>2.6294295442244854E-7</v>
      </c>
      <c r="AF103" s="198">
        <f t="shared" si="67"/>
        <v>42371.183975959262</v>
      </c>
      <c r="AG103" s="120"/>
      <c r="AH103" s="119">
        <f t="shared" si="68"/>
        <v>3.8919676950716292E-3</v>
      </c>
      <c r="AI103" s="119">
        <f t="shared" si="69"/>
        <v>0.85515227293739171</v>
      </c>
      <c r="AJ103" s="119">
        <f t="shared" si="70"/>
        <v>0.96254426511722679</v>
      </c>
      <c r="AK103" s="119">
        <f t="shared" si="71"/>
        <v>0.41809809685851218</v>
      </c>
      <c r="AL103" s="119">
        <f t="shared" si="72"/>
        <v>1.9043000319743848</v>
      </c>
      <c r="AM103" s="119">
        <f t="shared" si="73"/>
        <v>1.4047560773481809</v>
      </c>
      <c r="AN103" s="119">
        <f t="shared" si="78"/>
        <v>14.002134819462244</v>
      </c>
      <c r="AO103" s="119">
        <f t="shared" si="78"/>
        <v>14.002134759708378</v>
      </c>
      <c r="AP103" s="119">
        <f t="shared" si="78"/>
        <v>14.002133756581358</v>
      </c>
      <c r="AQ103" s="119">
        <f t="shared" si="78"/>
        <v>14.002116917541287</v>
      </c>
      <c r="AR103" s="119">
        <f t="shared" si="78"/>
        <v>14.001834559071439</v>
      </c>
      <c r="AS103" s="119">
        <f t="shared" si="78"/>
        <v>13.997184249067434</v>
      </c>
      <c r="AT103" s="119">
        <f t="shared" si="78"/>
        <v>13.935373580923947</v>
      </c>
      <c r="AU103" s="119">
        <f t="shared" si="74"/>
        <v>13.563684582593929</v>
      </c>
    </row>
    <row r="104" spans="1:47" ht="12.95" customHeight="1" x14ac:dyDescent="0.2">
      <c r="A104" s="144" t="s">
        <v>133</v>
      </c>
      <c r="B104" s="157" t="s">
        <v>110</v>
      </c>
      <c r="C104" s="143">
        <v>57406.597903000002</v>
      </c>
      <c r="D104" s="143"/>
      <c r="E104" s="119">
        <f t="shared" si="58"/>
        <v>12540.539587819914</v>
      </c>
      <c r="F104" s="119">
        <f t="shared" si="59"/>
        <v>12540.5</v>
      </c>
      <c r="G104" s="119">
        <f t="shared" si="60"/>
        <v>1.054419999854872E-2</v>
      </c>
      <c r="K104" s="119">
        <f t="shared" si="79"/>
        <v>1.054419999854872E-2</v>
      </c>
      <c r="O104" s="119">
        <f t="shared" ca="1" si="56"/>
        <v>5.8950226680251055E-3</v>
      </c>
      <c r="Q104" s="172">
        <f t="shared" si="61"/>
        <v>42388.097903000002</v>
      </c>
      <c r="S104" s="120">
        <v>1</v>
      </c>
      <c r="Z104" s="119">
        <f t="shared" si="62"/>
        <v>12540.5</v>
      </c>
      <c r="AA104" s="119">
        <f t="shared" si="63"/>
        <v>1.0408894268555121E-2</v>
      </c>
      <c r="AB104" s="119">
        <f t="shared" si="64"/>
        <v>1.3530572999359905E-4</v>
      </c>
      <c r="AC104" s="119">
        <f t="shared" si="65"/>
        <v>1.054419999854872E-2</v>
      </c>
      <c r="AE104" s="119">
        <f t="shared" si="66"/>
        <v>1.830764056910073E-8</v>
      </c>
      <c r="AF104" s="198">
        <f t="shared" si="67"/>
        <v>42388.097903000002</v>
      </c>
      <c r="AG104" s="120"/>
      <c r="AH104" s="119">
        <f t="shared" si="68"/>
        <v>3.9116381909752229E-3</v>
      </c>
      <c r="AI104" s="119">
        <f t="shared" si="69"/>
        <v>0.84466852563688444</v>
      </c>
      <c r="AJ104" s="119">
        <f t="shared" si="70"/>
        <v>0.9554107582825685</v>
      </c>
      <c r="AK104" s="119">
        <f t="shared" si="71"/>
        <v>0.41431753004681626</v>
      </c>
      <c r="AL104" s="119">
        <f t="shared" si="72"/>
        <v>1.929487432860491</v>
      </c>
      <c r="AM104" s="119">
        <f t="shared" si="73"/>
        <v>1.4428778568038394</v>
      </c>
      <c r="AN104" s="119">
        <f t="shared" si="78"/>
        <v>14.028711782315547</v>
      </c>
      <c r="AO104" s="119">
        <f t="shared" si="78"/>
        <v>14.028711762756048</v>
      </c>
      <c r="AP104" s="119">
        <f t="shared" si="78"/>
        <v>14.028711354374066</v>
      </c>
      <c r="AQ104" s="119">
        <f t="shared" si="78"/>
        <v>14.028702828133429</v>
      </c>
      <c r="AR104" s="119">
        <f t="shared" si="78"/>
        <v>14.028524968635693</v>
      </c>
      <c r="AS104" s="119">
        <f t="shared" si="78"/>
        <v>14.024878738520373</v>
      </c>
      <c r="AT104" s="119">
        <f t="shared" si="78"/>
        <v>13.966441792652008</v>
      </c>
      <c r="AU104" s="119">
        <f t="shared" si="74"/>
        <v>13.58883344716407</v>
      </c>
    </row>
    <row r="105" spans="1:47" ht="12.95" customHeight="1" x14ac:dyDescent="0.2">
      <c r="A105" s="144" t="s">
        <v>133</v>
      </c>
      <c r="B105" s="157" t="s">
        <v>110</v>
      </c>
      <c r="C105" s="143">
        <v>57406.597903000002</v>
      </c>
      <c r="D105" s="143"/>
      <c r="E105" s="119">
        <f t="shared" si="58"/>
        <v>12540.539587819914</v>
      </c>
      <c r="F105" s="119">
        <f t="shared" si="59"/>
        <v>12540.5</v>
      </c>
      <c r="G105" s="119">
        <f t="shared" si="60"/>
        <v>1.054419999854872E-2</v>
      </c>
      <c r="K105" s="119">
        <f t="shared" si="79"/>
        <v>1.054419999854872E-2</v>
      </c>
      <c r="O105" s="119">
        <f t="shared" ca="1" si="56"/>
        <v>5.8950226680251055E-3</v>
      </c>
      <c r="Q105" s="172">
        <f t="shared" si="61"/>
        <v>42388.097903000002</v>
      </c>
      <c r="S105" s="120">
        <v>1</v>
      </c>
      <c r="Z105" s="119">
        <f t="shared" si="62"/>
        <v>12540.5</v>
      </c>
      <c r="AA105" s="119">
        <f t="shared" si="63"/>
        <v>1.0408894268555121E-2</v>
      </c>
      <c r="AB105" s="119">
        <f t="shared" si="64"/>
        <v>1.3530572999359905E-4</v>
      </c>
      <c r="AC105" s="119">
        <f t="shared" si="65"/>
        <v>1.054419999854872E-2</v>
      </c>
      <c r="AE105" s="119">
        <f t="shared" si="66"/>
        <v>1.830764056910073E-8</v>
      </c>
      <c r="AF105" s="198">
        <f t="shared" si="67"/>
        <v>42388.097903000002</v>
      </c>
      <c r="AG105" s="120"/>
      <c r="AH105" s="119">
        <f t="shared" si="68"/>
        <v>3.9116381909752229E-3</v>
      </c>
      <c r="AI105" s="119">
        <f t="shared" si="69"/>
        <v>0.84466852563688444</v>
      </c>
      <c r="AJ105" s="119">
        <f t="shared" si="70"/>
        <v>0.9554107582825685</v>
      </c>
      <c r="AK105" s="119">
        <f t="shared" si="71"/>
        <v>0.41431753004681626</v>
      </c>
      <c r="AL105" s="119">
        <f t="shared" si="72"/>
        <v>1.929487432860491</v>
      </c>
      <c r="AM105" s="119">
        <f t="shared" si="73"/>
        <v>1.4428778568038394</v>
      </c>
      <c r="AN105" s="119">
        <f t="shared" si="78"/>
        <v>14.028711782315547</v>
      </c>
      <c r="AO105" s="119">
        <f t="shared" si="78"/>
        <v>14.028711762756048</v>
      </c>
      <c r="AP105" s="119">
        <f t="shared" si="78"/>
        <v>14.028711354374066</v>
      </c>
      <c r="AQ105" s="119">
        <f t="shared" si="78"/>
        <v>14.028702828133429</v>
      </c>
      <c r="AR105" s="119">
        <f t="shared" si="78"/>
        <v>14.028524968635693</v>
      </c>
      <c r="AS105" s="119">
        <f t="shared" si="78"/>
        <v>14.024878738520373</v>
      </c>
      <c r="AT105" s="119">
        <f t="shared" si="78"/>
        <v>13.966441792652008</v>
      </c>
      <c r="AU105" s="119">
        <f t="shared" si="74"/>
        <v>13.58883344716407</v>
      </c>
    </row>
    <row r="106" spans="1:47" ht="12.95" customHeight="1" x14ac:dyDescent="0.2">
      <c r="A106" s="144" t="s">
        <v>133</v>
      </c>
      <c r="B106" s="157" t="s">
        <v>110</v>
      </c>
      <c r="C106" s="143">
        <v>57406.598602999999</v>
      </c>
      <c r="D106" s="143"/>
      <c r="E106" s="119">
        <f t="shared" si="58"/>
        <v>12540.542215944743</v>
      </c>
      <c r="F106" s="119">
        <f t="shared" si="59"/>
        <v>12540.5</v>
      </c>
      <c r="G106" s="119">
        <f t="shared" si="60"/>
        <v>1.1244199995417148E-2</v>
      </c>
      <c r="K106" s="119">
        <f t="shared" si="79"/>
        <v>1.1244199995417148E-2</v>
      </c>
      <c r="O106" s="119">
        <f t="shared" ref="O106:O128" ca="1" si="80">+C$11+C$12*$F106</f>
        <v>5.8950226680251055E-3</v>
      </c>
      <c r="Q106" s="172">
        <f t="shared" si="61"/>
        <v>42388.098602999999</v>
      </c>
      <c r="S106" s="120">
        <v>1</v>
      </c>
      <c r="Z106" s="119">
        <f t="shared" si="62"/>
        <v>12540.5</v>
      </c>
      <c r="AA106" s="119">
        <f t="shared" si="63"/>
        <v>1.0408894268555121E-2</v>
      </c>
      <c r="AB106" s="119">
        <f t="shared" si="64"/>
        <v>8.3530572686202689E-4</v>
      </c>
      <c r="AC106" s="119">
        <f t="shared" si="65"/>
        <v>1.1244199995417148E-2</v>
      </c>
      <c r="AE106" s="119">
        <f t="shared" si="66"/>
        <v>6.9773565732849904E-7</v>
      </c>
      <c r="AF106" s="198">
        <f t="shared" si="67"/>
        <v>42388.098602999999</v>
      </c>
      <c r="AG106" s="120"/>
      <c r="AH106" s="119">
        <f t="shared" si="68"/>
        <v>3.9116381909752229E-3</v>
      </c>
      <c r="AI106" s="119">
        <f t="shared" si="69"/>
        <v>0.84466852563688444</v>
      </c>
      <c r="AJ106" s="119">
        <f t="shared" si="70"/>
        <v>0.9554107582825685</v>
      </c>
      <c r="AK106" s="119">
        <f t="shared" si="71"/>
        <v>0.41431753004681626</v>
      </c>
      <c r="AL106" s="119">
        <f t="shared" si="72"/>
        <v>1.929487432860491</v>
      </c>
      <c r="AM106" s="119">
        <f t="shared" si="73"/>
        <v>1.4428778568038394</v>
      </c>
      <c r="AN106" s="119">
        <f t="shared" si="78"/>
        <v>14.028711782315547</v>
      </c>
      <c r="AO106" s="119">
        <f t="shared" si="78"/>
        <v>14.028711762756048</v>
      </c>
      <c r="AP106" s="119">
        <f t="shared" si="78"/>
        <v>14.028711354374066</v>
      </c>
      <c r="AQ106" s="119">
        <f t="shared" si="78"/>
        <v>14.028702828133429</v>
      </c>
      <c r="AR106" s="119">
        <f t="shared" si="78"/>
        <v>14.028524968635693</v>
      </c>
      <c r="AS106" s="119">
        <f t="shared" si="78"/>
        <v>14.024878738520373</v>
      </c>
      <c r="AT106" s="119">
        <f t="shared" si="78"/>
        <v>13.966441792652008</v>
      </c>
      <c r="AU106" s="119">
        <f t="shared" si="74"/>
        <v>13.58883344716407</v>
      </c>
    </row>
    <row r="107" spans="1:47" ht="12.95" customHeight="1" x14ac:dyDescent="0.2">
      <c r="A107" s="144" t="s">
        <v>133</v>
      </c>
      <c r="B107" s="157" t="s">
        <v>109</v>
      </c>
      <c r="C107" s="143">
        <v>57417.651302999999</v>
      </c>
      <c r="D107" s="143"/>
      <c r="E107" s="119">
        <f t="shared" si="58"/>
        <v>12582.039180835998</v>
      </c>
      <c r="F107" s="119">
        <f t="shared" si="59"/>
        <v>12582</v>
      </c>
      <c r="G107" s="119">
        <f t="shared" si="60"/>
        <v>1.0435799995320849E-2</v>
      </c>
      <c r="K107" s="119">
        <f t="shared" si="79"/>
        <v>1.0435799995320849E-2</v>
      </c>
      <c r="O107" s="119">
        <f t="shared" ca="1" si="80"/>
        <v>5.9270544117334175E-3</v>
      </c>
      <c r="Q107" s="172">
        <f t="shared" si="61"/>
        <v>42399.151302999999</v>
      </c>
      <c r="S107" s="120">
        <v>1</v>
      </c>
      <c r="Z107" s="119">
        <f t="shared" si="62"/>
        <v>12582</v>
      </c>
      <c r="AA107" s="119">
        <f t="shared" si="63"/>
        <v>1.0459238032651716E-2</v>
      </c>
      <c r="AB107" s="119">
        <f t="shared" si="64"/>
        <v>-2.3438037330866454E-5</v>
      </c>
      <c r="AC107" s="119">
        <f t="shared" si="65"/>
        <v>1.0435799995320849E-2</v>
      </c>
      <c r="AE107" s="119">
        <f t="shared" si="66"/>
        <v>5.4934159392308949E-10</v>
      </c>
      <c r="AF107" s="198">
        <f t="shared" si="67"/>
        <v>42399.151302999999</v>
      </c>
      <c r="AG107" s="120"/>
      <c r="AH107" s="119">
        <f t="shared" si="68"/>
        <v>3.922893181268176E-3</v>
      </c>
      <c r="AI107" s="119">
        <f t="shared" si="69"/>
        <v>0.83800560054301521</v>
      </c>
      <c r="AJ107" s="119">
        <f t="shared" si="70"/>
        <v>0.95052345130569105</v>
      </c>
      <c r="AK107" s="119">
        <f t="shared" si="71"/>
        <v>0.41175805660179199</v>
      </c>
      <c r="AL107" s="119">
        <f t="shared" si="72"/>
        <v>1.9456185974136366</v>
      </c>
      <c r="AM107" s="119">
        <f t="shared" si="73"/>
        <v>1.4680283850976605</v>
      </c>
      <c r="AN107" s="119">
        <f t="shared" si="78"/>
        <v>14.045906114882602</v>
      </c>
      <c r="AO107" s="119">
        <f t="shared" si="78"/>
        <v>14.045906106709891</v>
      </c>
      <c r="AP107" s="119">
        <f t="shared" si="78"/>
        <v>14.045905904038548</v>
      </c>
      <c r="AQ107" s="119">
        <f t="shared" si="78"/>
        <v>14.045900878226611</v>
      </c>
      <c r="AR107" s="119">
        <f t="shared" si="78"/>
        <v>14.04577633709571</v>
      </c>
      <c r="AS107" s="119">
        <f t="shared" si="78"/>
        <v>14.042742479311265</v>
      </c>
      <c r="AT107" s="119">
        <f t="shared" si="78"/>
        <v>13.986617404523216</v>
      </c>
      <c r="AU107" s="119">
        <f t="shared" si="74"/>
        <v>13.605269319284716</v>
      </c>
    </row>
    <row r="108" spans="1:47" ht="12.95" customHeight="1" x14ac:dyDescent="0.2">
      <c r="A108" s="144" t="s">
        <v>133</v>
      </c>
      <c r="B108" s="157" t="s">
        <v>109</v>
      </c>
      <c r="C108" s="143">
        <v>57417.652303000003</v>
      </c>
      <c r="D108" s="143"/>
      <c r="E108" s="119">
        <f t="shared" si="58"/>
        <v>12582.042935300071</v>
      </c>
      <c r="F108" s="119">
        <f t="shared" si="59"/>
        <v>12582</v>
      </c>
      <c r="G108" s="119">
        <f t="shared" si="60"/>
        <v>1.1435799999162555E-2</v>
      </c>
      <c r="K108" s="119">
        <f t="shared" si="79"/>
        <v>1.1435799999162555E-2</v>
      </c>
      <c r="O108" s="119">
        <f t="shared" ca="1" si="80"/>
        <v>5.9270544117334175E-3</v>
      </c>
      <c r="Q108" s="172">
        <f t="shared" si="61"/>
        <v>42399.152303000003</v>
      </c>
      <c r="S108" s="120">
        <v>1</v>
      </c>
      <c r="Z108" s="119">
        <f t="shared" si="62"/>
        <v>12582</v>
      </c>
      <c r="AA108" s="119">
        <f t="shared" si="63"/>
        <v>1.0459238032651716E-2</v>
      </c>
      <c r="AB108" s="119">
        <f t="shared" si="64"/>
        <v>9.7656196651083917E-4</v>
      </c>
      <c r="AC108" s="119">
        <f t="shared" si="65"/>
        <v>1.1435799999162555E-2</v>
      </c>
      <c r="AE108" s="119">
        <f t="shared" si="66"/>
        <v>9.5367327443551735E-7</v>
      </c>
      <c r="AF108" s="198">
        <f t="shared" si="67"/>
        <v>42399.152303000003</v>
      </c>
      <c r="AG108" s="120"/>
      <c r="AH108" s="119">
        <f t="shared" si="68"/>
        <v>3.922893181268176E-3</v>
      </c>
      <c r="AI108" s="119">
        <f t="shared" si="69"/>
        <v>0.83800560054301521</v>
      </c>
      <c r="AJ108" s="119">
        <f t="shared" si="70"/>
        <v>0.95052345130569105</v>
      </c>
      <c r="AK108" s="119">
        <f t="shared" si="71"/>
        <v>0.41175805660179199</v>
      </c>
      <c r="AL108" s="119">
        <f t="shared" si="72"/>
        <v>1.9456185974136366</v>
      </c>
      <c r="AM108" s="119">
        <f t="shared" si="73"/>
        <v>1.4680283850976605</v>
      </c>
      <c r="AN108" s="119">
        <f t="shared" si="78"/>
        <v>14.045906114882602</v>
      </c>
      <c r="AO108" s="119">
        <f t="shared" si="78"/>
        <v>14.045906106709891</v>
      </c>
      <c r="AP108" s="119">
        <f t="shared" si="78"/>
        <v>14.045905904038548</v>
      </c>
      <c r="AQ108" s="119">
        <f t="shared" si="78"/>
        <v>14.045900878226611</v>
      </c>
      <c r="AR108" s="119">
        <f t="shared" si="78"/>
        <v>14.04577633709571</v>
      </c>
      <c r="AS108" s="119">
        <f t="shared" si="78"/>
        <v>14.042742479311265</v>
      </c>
      <c r="AT108" s="119">
        <f t="shared" si="78"/>
        <v>13.986617404523216</v>
      </c>
      <c r="AU108" s="119">
        <f t="shared" si="74"/>
        <v>13.605269319284716</v>
      </c>
    </row>
    <row r="109" spans="1:47" ht="12.95" customHeight="1" x14ac:dyDescent="0.2">
      <c r="A109" s="144" t="s">
        <v>133</v>
      </c>
      <c r="B109" s="157" t="s">
        <v>109</v>
      </c>
      <c r="C109" s="143">
        <v>57417.653302999999</v>
      </c>
      <c r="D109" s="143"/>
      <c r="E109" s="119">
        <f t="shared" si="58"/>
        <v>12582.046689764116</v>
      </c>
      <c r="F109" s="119">
        <f t="shared" si="59"/>
        <v>12582</v>
      </c>
      <c r="G109" s="119">
        <f t="shared" si="60"/>
        <v>1.2435799995728303E-2</v>
      </c>
      <c r="K109" s="119">
        <f t="shared" si="79"/>
        <v>1.2435799995728303E-2</v>
      </c>
      <c r="O109" s="119">
        <f t="shared" ca="1" si="80"/>
        <v>5.9270544117334175E-3</v>
      </c>
      <c r="Q109" s="172">
        <f t="shared" si="61"/>
        <v>42399.153302999999</v>
      </c>
      <c r="S109" s="120">
        <v>1</v>
      </c>
      <c r="Z109" s="119">
        <f t="shared" si="62"/>
        <v>12582</v>
      </c>
      <c r="AA109" s="119">
        <f t="shared" si="63"/>
        <v>1.0459238032651716E-2</v>
      </c>
      <c r="AB109" s="119">
        <f t="shared" si="64"/>
        <v>1.9765619630765872E-3</v>
      </c>
      <c r="AC109" s="119">
        <f t="shared" si="65"/>
        <v>1.2435799995728303E-2</v>
      </c>
      <c r="AE109" s="119">
        <f t="shared" si="66"/>
        <v>3.9067971938811717E-6</v>
      </c>
      <c r="AF109" s="198">
        <f t="shared" si="67"/>
        <v>42399.153302999999</v>
      </c>
      <c r="AG109" s="120"/>
      <c r="AH109" s="119">
        <f t="shared" si="68"/>
        <v>3.922893181268176E-3</v>
      </c>
      <c r="AI109" s="119">
        <f t="shared" si="69"/>
        <v>0.83800560054301521</v>
      </c>
      <c r="AJ109" s="119">
        <f t="shared" si="70"/>
        <v>0.95052345130569105</v>
      </c>
      <c r="AK109" s="119">
        <f t="shared" si="71"/>
        <v>0.41175805660179199</v>
      </c>
      <c r="AL109" s="119">
        <f t="shared" si="72"/>
        <v>1.9456185974136366</v>
      </c>
      <c r="AM109" s="119">
        <f t="shared" si="73"/>
        <v>1.4680283850976605</v>
      </c>
      <c r="AN109" s="119">
        <f t="shared" si="78"/>
        <v>14.045906114882602</v>
      </c>
      <c r="AO109" s="119">
        <f t="shared" si="78"/>
        <v>14.045906106709891</v>
      </c>
      <c r="AP109" s="119">
        <f t="shared" si="78"/>
        <v>14.045905904038548</v>
      </c>
      <c r="AQ109" s="119">
        <f t="shared" si="78"/>
        <v>14.045900878226611</v>
      </c>
      <c r="AR109" s="119">
        <f t="shared" si="78"/>
        <v>14.04577633709571</v>
      </c>
      <c r="AS109" s="119">
        <f t="shared" si="78"/>
        <v>14.042742479311265</v>
      </c>
      <c r="AT109" s="119">
        <f t="shared" si="78"/>
        <v>13.986617404523216</v>
      </c>
      <c r="AU109" s="119">
        <f t="shared" si="74"/>
        <v>13.605269319284716</v>
      </c>
    </row>
    <row r="110" spans="1:47" ht="12.95" customHeight="1" x14ac:dyDescent="0.2">
      <c r="A110" s="144" t="s">
        <v>133</v>
      </c>
      <c r="B110" s="157" t="s">
        <v>110</v>
      </c>
      <c r="C110" s="143">
        <v>57433.499704000002</v>
      </c>
      <c r="D110" s="143"/>
      <c r="E110" s="119">
        <f t="shared" si="58"/>
        <v>12641.541432763552</v>
      </c>
      <c r="F110" s="119">
        <f t="shared" si="59"/>
        <v>12641.5</v>
      </c>
      <c r="G110" s="119">
        <f t="shared" si="60"/>
        <v>1.1035600000468548E-2</v>
      </c>
      <c r="K110" s="119">
        <f t="shared" si="79"/>
        <v>1.1035600000468548E-2</v>
      </c>
      <c r="O110" s="119">
        <f t="shared" ca="1" si="80"/>
        <v>5.9729794418694315E-3</v>
      </c>
      <c r="Q110" s="172">
        <f t="shared" si="61"/>
        <v>42414.999704000002</v>
      </c>
      <c r="S110" s="120">
        <v>1</v>
      </c>
      <c r="Z110" s="119">
        <f t="shared" si="62"/>
        <v>12641.5</v>
      </c>
      <c r="AA110" s="119">
        <f t="shared" si="63"/>
        <v>1.0529383904181441E-2</v>
      </c>
      <c r="AB110" s="119">
        <f t="shared" si="64"/>
        <v>5.0621609628710706E-4</v>
      </c>
      <c r="AC110" s="119">
        <f t="shared" si="65"/>
        <v>1.1035600000468548E-2</v>
      </c>
      <c r="AE110" s="119">
        <f t="shared" si="66"/>
        <v>2.5625473614015765E-7</v>
      </c>
      <c r="AF110" s="198">
        <f t="shared" si="67"/>
        <v>42414.999704000002</v>
      </c>
      <c r="AG110" s="120"/>
      <c r="AH110" s="119">
        <f t="shared" si="68"/>
        <v>3.9368828578353844E-3</v>
      </c>
      <c r="AI110" s="119">
        <f t="shared" si="69"/>
        <v>0.82870509972651696</v>
      </c>
      <c r="AJ110" s="119">
        <f t="shared" si="70"/>
        <v>0.9432305009567703</v>
      </c>
      <c r="AK110" s="119">
        <f t="shared" si="71"/>
        <v>0.4079766412090417</v>
      </c>
      <c r="AL110" s="119">
        <f t="shared" si="72"/>
        <v>1.9683091137484614</v>
      </c>
      <c r="AM110" s="119">
        <f t="shared" si="73"/>
        <v>1.5044317583517952</v>
      </c>
      <c r="AN110" s="119">
        <f t="shared" si="78"/>
        <v>14.07032399522044</v>
      </c>
      <c r="AO110" s="119">
        <f t="shared" si="78"/>
        <v>14.070323993494918</v>
      </c>
      <c r="AP110" s="119">
        <f t="shared" si="78"/>
        <v>14.070323935110611</v>
      </c>
      <c r="AQ110" s="119">
        <f t="shared" si="78"/>
        <v>14.07032195966352</v>
      </c>
      <c r="AR110" s="119">
        <f t="shared" si="78"/>
        <v>14.070255154254168</v>
      </c>
      <c r="AS110" s="119">
        <f t="shared" si="78"/>
        <v>14.068033876957402</v>
      </c>
      <c r="AT110" s="119">
        <f t="shared" si="78"/>
        <v>14.015363909996823</v>
      </c>
      <c r="AU110" s="119">
        <f t="shared" si="74"/>
        <v>13.628834003409494</v>
      </c>
    </row>
    <row r="111" spans="1:47" ht="12.95" customHeight="1" x14ac:dyDescent="0.2">
      <c r="A111" s="144" t="s">
        <v>133</v>
      </c>
      <c r="B111" s="157" t="s">
        <v>110</v>
      </c>
      <c r="C111" s="143">
        <v>57433.500103999999</v>
      </c>
      <c r="D111" s="143"/>
      <c r="E111" s="119">
        <f t="shared" si="58"/>
        <v>12641.542934549165</v>
      </c>
      <c r="F111" s="119">
        <f t="shared" si="59"/>
        <v>12641.5</v>
      </c>
      <c r="G111" s="119">
        <f t="shared" si="60"/>
        <v>1.1435599997639656E-2</v>
      </c>
      <c r="K111" s="119">
        <f t="shared" si="79"/>
        <v>1.1435599997639656E-2</v>
      </c>
      <c r="O111" s="119">
        <f t="shared" ca="1" si="80"/>
        <v>5.9729794418694315E-3</v>
      </c>
      <c r="Q111" s="172">
        <f t="shared" si="61"/>
        <v>42415.000103999999</v>
      </c>
      <c r="S111" s="120">
        <v>1</v>
      </c>
      <c r="Z111" s="119">
        <f t="shared" si="62"/>
        <v>12641.5</v>
      </c>
      <c r="AA111" s="119">
        <f t="shared" si="63"/>
        <v>1.0529383904181441E-2</v>
      </c>
      <c r="AB111" s="119">
        <f t="shared" si="64"/>
        <v>9.0621609345821474E-4</v>
      </c>
      <c r="AC111" s="119">
        <f t="shared" si="65"/>
        <v>1.1435599997639656E-2</v>
      </c>
      <c r="AE111" s="119">
        <f t="shared" si="66"/>
        <v>8.2122760804266776E-7</v>
      </c>
      <c r="AF111" s="198">
        <f t="shared" si="67"/>
        <v>42415.000103999999</v>
      </c>
      <c r="AG111" s="120"/>
      <c r="AH111" s="119">
        <f t="shared" si="68"/>
        <v>3.9368828578353844E-3</v>
      </c>
      <c r="AI111" s="119">
        <f t="shared" si="69"/>
        <v>0.82870509972651696</v>
      </c>
      <c r="AJ111" s="119">
        <f t="shared" si="70"/>
        <v>0.9432305009567703</v>
      </c>
      <c r="AK111" s="119">
        <f t="shared" si="71"/>
        <v>0.4079766412090417</v>
      </c>
      <c r="AL111" s="119">
        <f t="shared" si="72"/>
        <v>1.9683091137484614</v>
      </c>
      <c r="AM111" s="119">
        <f t="shared" si="73"/>
        <v>1.5044317583517952</v>
      </c>
      <c r="AN111" s="119">
        <f t="shared" ref="AN111:AT120" si="81">$AU111+$AB$7*SIN(AO111)</f>
        <v>14.07032399522044</v>
      </c>
      <c r="AO111" s="119">
        <f t="shared" si="81"/>
        <v>14.070323993494918</v>
      </c>
      <c r="AP111" s="119">
        <f t="shared" si="81"/>
        <v>14.070323935110611</v>
      </c>
      <c r="AQ111" s="119">
        <f t="shared" si="81"/>
        <v>14.07032195966352</v>
      </c>
      <c r="AR111" s="119">
        <f t="shared" si="81"/>
        <v>14.070255154254168</v>
      </c>
      <c r="AS111" s="119">
        <f t="shared" si="81"/>
        <v>14.068033876957402</v>
      </c>
      <c r="AT111" s="119">
        <f t="shared" si="81"/>
        <v>14.015363909996823</v>
      </c>
      <c r="AU111" s="119">
        <f t="shared" si="74"/>
        <v>13.628834003409494</v>
      </c>
    </row>
    <row r="112" spans="1:47" ht="12.95" customHeight="1" x14ac:dyDescent="0.2">
      <c r="A112" s="144" t="s">
        <v>133</v>
      </c>
      <c r="B112" s="157" t="s">
        <v>110</v>
      </c>
      <c r="C112" s="143">
        <v>57433.500504000003</v>
      </c>
      <c r="D112" s="143"/>
      <c r="E112" s="119">
        <f t="shared" si="58"/>
        <v>12641.544436334803</v>
      </c>
      <c r="F112" s="119">
        <f t="shared" si="59"/>
        <v>12641.5</v>
      </c>
      <c r="G112" s="119">
        <f t="shared" si="60"/>
        <v>1.1835600002086721E-2</v>
      </c>
      <c r="K112" s="119">
        <f t="shared" si="79"/>
        <v>1.1835600002086721E-2</v>
      </c>
      <c r="O112" s="119">
        <f t="shared" ca="1" si="80"/>
        <v>5.9729794418694315E-3</v>
      </c>
      <c r="Q112" s="172">
        <f t="shared" si="61"/>
        <v>42415.000504000003</v>
      </c>
      <c r="S112" s="120">
        <v>1</v>
      </c>
      <c r="Z112" s="119">
        <f t="shared" si="62"/>
        <v>12641.5</v>
      </c>
      <c r="AA112" s="119">
        <f t="shared" si="63"/>
        <v>1.0529383904181441E-2</v>
      </c>
      <c r="AB112" s="119">
        <f t="shared" si="64"/>
        <v>1.30621609790528E-3</v>
      </c>
      <c r="AC112" s="119">
        <f t="shared" si="65"/>
        <v>1.1835600002086721E-2</v>
      </c>
      <c r="AE112" s="119">
        <f t="shared" si="66"/>
        <v>1.7062004944268961E-6</v>
      </c>
      <c r="AF112" s="198">
        <f t="shared" si="67"/>
        <v>42415.000504000003</v>
      </c>
      <c r="AG112" s="120"/>
      <c r="AH112" s="119">
        <f t="shared" si="68"/>
        <v>3.9368828578353844E-3</v>
      </c>
      <c r="AI112" s="119">
        <f t="shared" si="69"/>
        <v>0.82870509972651696</v>
      </c>
      <c r="AJ112" s="119">
        <f t="shared" si="70"/>
        <v>0.9432305009567703</v>
      </c>
      <c r="AK112" s="119">
        <f t="shared" si="71"/>
        <v>0.4079766412090417</v>
      </c>
      <c r="AL112" s="119">
        <f t="shared" si="72"/>
        <v>1.9683091137484614</v>
      </c>
      <c r="AM112" s="119">
        <f t="shared" si="73"/>
        <v>1.5044317583517952</v>
      </c>
      <c r="AN112" s="119">
        <f t="shared" si="81"/>
        <v>14.07032399522044</v>
      </c>
      <c r="AO112" s="119">
        <f t="shared" si="81"/>
        <v>14.070323993494918</v>
      </c>
      <c r="AP112" s="119">
        <f t="shared" si="81"/>
        <v>14.070323935110611</v>
      </c>
      <c r="AQ112" s="119">
        <f t="shared" si="81"/>
        <v>14.07032195966352</v>
      </c>
      <c r="AR112" s="119">
        <f t="shared" si="81"/>
        <v>14.070255154254168</v>
      </c>
      <c r="AS112" s="119">
        <f t="shared" si="81"/>
        <v>14.068033876957402</v>
      </c>
      <c r="AT112" s="119">
        <f t="shared" si="81"/>
        <v>14.015363909996823</v>
      </c>
      <c r="AU112" s="119">
        <f t="shared" si="74"/>
        <v>13.628834003409494</v>
      </c>
    </row>
    <row r="113" spans="1:47" ht="12.95" customHeight="1" x14ac:dyDescent="0.2">
      <c r="A113" s="187" t="s">
        <v>134</v>
      </c>
      <c r="B113" s="188" t="s">
        <v>109</v>
      </c>
      <c r="C113" s="187">
        <v>57751.92</v>
      </c>
      <c r="D113" s="187" t="s">
        <v>128</v>
      </c>
      <c r="E113" s="119">
        <f t="shared" si="58"/>
        <v>13837.038989358331</v>
      </c>
      <c r="F113" s="119">
        <f t="shared" si="59"/>
        <v>13837</v>
      </c>
      <c r="G113" s="119">
        <f t="shared" si="60"/>
        <v>1.0384799992607441E-2</v>
      </c>
      <c r="J113" s="119">
        <f t="shared" ref="J113:J118" si="82">+G113</f>
        <v>1.0384799992607441E-2</v>
      </c>
      <c r="O113" s="119">
        <f t="shared" ca="1" si="80"/>
        <v>6.8957252154426101E-3</v>
      </c>
      <c r="Q113" s="172">
        <f t="shared" si="61"/>
        <v>42733.42</v>
      </c>
      <c r="S113" s="120">
        <v>1</v>
      </c>
      <c r="Z113" s="119">
        <f t="shared" si="62"/>
        <v>13837</v>
      </c>
      <c r="AA113" s="119">
        <f t="shared" si="63"/>
        <v>1.1530405241481781E-2</v>
      </c>
      <c r="AB113" s="119">
        <f t="shared" si="64"/>
        <v>-1.1456052488743405E-3</v>
      </c>
      <c r="AC113" s="119">
        <f t="shared" si="65"/>
        <v>1.0384799992607441E-2</v>
      </c>
      <c r="AE113" s="119">
        <f t="shared" si="66"/>
        <v>1.3124113862484396E-6</v>
      </c>
      <c r="AF113" s="198">
        <f t="shared" si="67"/>
        <v>42733.42</v>
      </c>
      <c r="AG113" s="120"/>
      <c r="AH113" s="119">
        <f t="shared" si="68"/>
        <v>3.7813139508884436E-3</v>
      </c>
      <c r="AI113" s="119">
        <f t="shared" si="69"/>
        <v>0.69165976708420829</v>
      </c>
      <c r="AJ113" s="119">
        <f t="shared" si="70"/>
        <v>0.75702301331223387</v>
      </c>
      <c r="AK113" s="119">
        <f t="shared" si="71"/>
        <v>0.31735340457815953</v>
      </c>
      <c r="AL113" s="119">
        <f t="shared" si="72"/>
        <v>2.3417903988460469</v>
      </c>
      <c r="AM113" s="119">
        <f t="shared" si="73"/>
        <v>2.3658745660564393</v>
      </c>
      <c r="AN113" s="119">
        <f t="shared" si="81"/>
        <v>14.513774769536132</v>
      </c>
      <c r="AO113" s="119">
        <f t="shared" si="81"/>
        <v>14.513770556951666</v>
      </c>
      <c r="AP113" s="119">
        <f t="shared" si="81"/>
        <v>14.513796443438947</v>
      </c>
      <c r="AQ113" s="119">
        <f t="shared" si="81"/>
        <v>14.513637343222378</v>
      </c>
      <c r="AR113" s="119">
        <f t="shared" si="81"/>
        <v>14.514614174687139</v>
      </c>
      <c r="AS113" s="119">
        <f t="shared" si="81"/>
        <v>14.508578102009478</v>
      </c>
      <c r="AT113" s="119">
        <f t="shared" si="81"/>
        <v>14.544515207098653</v>
      </c>
      <c r="AU113" s="119">
        <f t="shared" si="74"/>
        <v>14.102305934017435</v>
      </c>
    </row>
    <row r="114" spans="1:47" ht="12.95" customHeight="1" x14ac:dyDescent="0.2">
      <c r="A114" s="187" t="s">
        <v>134</v>
      </c>
      <c r="B114" s="188" t="s">
        <v>109</v>
      </c>
      <c r="C114" s="187">
        <v>57751.9205</v>
      </c>
      <c r="D114" s="187" t="s">
        <v>130</v>
      </c>
      <c r="E114" s="119">
        <f t="shared" si="58"/>
        <v>13837.040866590367</v>
      </c>
      <c r="F114" s="119">
        <f t="shared" si="59"/>
        <v>13837</v>
      </c>
      <c r="G114" s="119">
        <f t="shared" si="60"/>
        <v>1.0884799994528294E-2</v>
      </c>
      <c r="J114" s="119">
        <f t="shared" si="82"/>
        <v>1.0884799994528294E-2</v>
      </c>
      <c r="O114" s="119">
        <f t="shared" ca="1" si="80"/>
        <v>6.8957252154426101E-3</v>
      </c>
      <c r="Q114" s="172">
        <f t="shared" si="61"/>
        <v>42733.4205</v>
      </c>
      <c r="S114" s="120">
        <v>1</v>
      </c>
      <c r="Z114" s="119">
        <f t="shared" si="62"/>
        <v>13837</v>
      </c>
      <c r="AA114" s="119">
        <f t="shared" si="63"/>
        <v>1.1530405241481781E-2</v>
      </c>
      <c r="AB114" s="119">
        <f t="shared" si="64"/>
        <v>-6.4560524695348766E-4</v>
      </c>
      <c r="AC114" s="119">
        <f t="shared" si="65"/>
        <v>1.0884799994528294E-2</v>
      </c>
      <c r="AE114" s="119">
        <f t="shared" si="66"/>
        <v>4.1680613489387381E-7</v>
      </c>
      <c r="AF114" s="198">
        <f t="shared" si="67"/>
        <v>42733.4205</v>
      </c>
      <c r="AG114" s="120"/>
      <c r="AH114" s="119">
        <f t="shared" si="68"/>
        <v>3.7813139508884436E-3</v>
      </c>
      <c r="AI114" s="119">
        <f t="shared" si="69"/>
        <v>0.69165976708420829</v>
      </c>
      <c r="AJ114" s="119">
        <f t="shared" si="70"/>
        <v>0.75702301331223387</v>
      </c>
      <c r="AK114" s="119">
        <f t="shared" si="71"/>
        <v>0.31735340457815953</v>
      </c>
      <c r="AL114" s="119">
        <f t="shared" si="72"/>
        <v>2.3417903988460469</v>
      </c>
      <c r="AM114" s="119">
        <f t="shared" si="73"/>
        <v>2.3658745660564393</v>
      </c>
      <c r="AN114" s="119">
        <f t="shared" si="81"/>
        <v>14.513774769536132</v>
      </c>
      <c r="AO114" s="119">
        <f t="shared" si="81"/>
        <v>14.513770556951666</v>
      </c>
      <c r="AP114" s="119">
        <f t="shared" si="81"/>
        <v>14.513796443438947</v>
      </c>
      <c r="AQ114" s="119">
        <f t="shared" si="81"/>
        <v>14.513637343222378</v>
      </c>
      <c r="AR114" s="119">
        <f t="shared" si="81"/>
        <v>14.514614174687139</v>
      </c>
      <c r="AS114" s="119">
        <f t="shared" si="81"/>
        <v>14.508578102009478</v>
      </c>
      <c r="AT114" s="119">
        <f t="shared" si="81"/>
        <v>14.544515207098653</v>
      </c>
      <c r="AU114" s="119">
        <f t="shared" si="74"/>
        <v>14.102305934017435</v>
      </c>
    </row>
    <row r="115" spans="1:47" ht="12.95" customHeight="1" x14ac:dyDescent="0.2">
      <c r="A115" s="187" t="s">
        <v>134</v>
      </c>
      <c r="B115" s="188" t="s">
        <v>109</v>
      </c>
      <c r="C115" s="187">
        <v>57751.921000000002</v>
      </c>
      <c r="D115" s="187" t="s">
        <v>129</v>
      </c>
      <c r="E115" s="119">
        <f t="shared" si="58"/>
        <v>13837.042743822401</v>
      </c>
      <c r="F115" s="119">
        <f t="shared" si="59"/>
        <v>13837</v>
      </c>
      <c r="G115" s="119">
        <f t="shared" si="60"/>
        <v>1.1384799996449146E-2</v>
      </c>
      <c r="J115" s="119">
        <f t="shared" si="82"/>
        <v>1.1384799996449146E-2</v>
      </c>
      <c r="O115" s="119">
        <f t="shared" ca="1" si="80"/>
        <v>6.8957252154426101E-3</v>
      </c>
      <c r="Q115" s="172">
        <f t="shared" si="61"/>
        <v>42733.421000000002</v>
      </c>
      <c r="S115" s="120">
        <v>1</v>
      </c>
      <c r="Z115" s="119">
        <f t="shared" si="62"/>
        <v>13837</v>
      </c>
      <c r="AA115" s="119">
        <f t="shared" si="63"/>
        <v>1.1530405241481781E-2</v>
      </c>
      <c r="AB115" s="119">
        <f t="shared" si="64"/>
        <v>-1.4560524503263485E-4</v>
      </c>
      <c r="AC115" s="119">
        <f t="shared" si="65"/>
        <v>1.1384799996449146E-2</v>
      </c>
      <c r="AE115" s="119">
        <f t="shared" si="66"/>
        <v>2.1200887381013634E-8</v>
      </c>
      <c r="AF115" s="198">
        <f t="shared" si="67"/>
        <v>42733.421000000002</v>
      </c>
      <c r="AG115" s="120"/>
      <c r="AH115" s="119">
        <f t="shared" si="68"/>
        <v>3.7813139508884436E-3</v>
      </c>
      <c r="AI115" s="119">
        <f t="shared" si="69"/>
        <v>0.69165976708420829</v>
      </c>
      <c r="AJ115" s="119">
        <f t="shared" si="70"/>
        <v>0.75702301331223387</v>
      </c>
      <c r="AK115" s="119">
        <f t="shared" si="71"/>
        <v>0.31735340457815953</v>
      </c>
      <c r="AL115" s="119">
        <f t="shared" si="72"/>
        <v>2.3417903988460469</v>
      </c>
      <c r="AM115" s="119">
        <f t="shared" si="73"/>
        <v>2.3658745660564393</v>
      </c>
      <c r="AN115" s="119">
        <f t="shared" si="81"/>
        <v>14.513774769536132</v>
      </c>
      <c r="AO115" s="119">
        <f t="shared" si="81"/>
        <v>14.513770556951666</v>
      </c>
      <c r="AP115" s="119">
        <f t="shared" si="81"/>
        <v>14.513796443438947</v>
      </c>
      <c r="AQ115" s="119">
        <f t="shared" si="81"/>
        <v>14.513637343222378</v>
      </c>
      <c r="AR115" s="119">
        <f t="shared" si="81"/>
        <v>14.514614174687139</v>
      </c>
      <c r="AS115" s="119">
        <f t="shared" si="81"/>
        <v>14.508578102009478</v>
      </c>
      <c r="AT115" s="119">
        <f t="shared" si="81"/>
        <v>14.544515207098653</v>
      </c>
      <c r="AU115" s="119">
        <f t="shared" si="74"/>
        <v>14.102305934017435</v>
      </c>
    </row>
    <row r="116" spans="1:47" ht="12.95" customHeight="1" x14ac:dyDescent="0.2">
      <c r="A116" s="187" t="s">
        <v>134</v>
      </c>
      <c r="B116" s="188" t="s">
        <v>110</v>
      </c>
      <c r="C116" s="187">
        <v>57752.053999999996</v>
      </c>
      <c r="D116" s="187" t="s">
        <v>129</v>
      </c>
      <c r="E116" s="119">
        <f t="shared" si="58"/>
        <v>13837.542087542064</v>
      </c>
      <c r="F116" s="119">
        <f t="shared" si="59"/>
        <v>13837.5</v>
      </c>
      <c r="G116" s="119">
        <f t="shared" si="60"/>
        <v>1.1209999996935949E-2</v>
      </c>
      <c r="J116" s="119">
        <f t="shared" si="82"/>
        <v>1.1209999996935949E-2</v>
      </c>
      <c r="O116" s="119">
        <f t="shared" ca="1" si="80"/>
        <v>6.8961111400656014E-3</v>
      </c>
      <c r="Q116" s="172">
        <f t="shared" si="61"/>
        <v>42733.553999999996</v>
      </c>
      <c r="S116" s="120">
        <v>1</v>
      </c>
      <c r="Z116" s="119">
        <f t="shared" si="62"/>
        <v>13837.5</v>
      </c>
      <c r="AA116" s="119">
        <f t="shared" si="63"/>
        <v>1.1530693260276528E-2</v>
      </c>
      <c r="AB116" s="119">
        <f t="shared" si="64"/>
        <v>-3.2069326334057888E-4</v>
      </c>
      <c r="AC116" s="119">
        <f t="shared" si="65"/>
        <v>1.1209999996935949E-2</v>
      </c>
      <c r="AE116" s="119">
        <f t="shared" si="66"/>
        <v>1.0284416915202988E-7</v>
      </c>
      <c r="AF116" s="198">
        <f t="shared" si="67"/>
        <v>42733.553999999996</v>
      </c>
      <c r="AG116" s="120"/>
      <c r="AH116" s="119">
        <f t="shared" si="68"/>
        <v>3.7811069732812631E-3</v>
      </c>
      <c r="AI116" s="119">
        <f t="shared" si="69"/>
        <v>0.69161808612127662</v>
      </c>
      <c r="AJ116" s="119">
        <f t="shared" si="70"/>
        <v>0.75693718577819824</v>
      </c>
      <c r="AK116" s="119">
        <f t="shared" si="71"/>
        <v>0.3173129020768134</v>
      </c>
      <c r="AL116" s="119">
        <f t="shared" si="72"/>
        <v>2.3419217464926279</v>
      </c>
      <c r="AM116" s="119">
        <f t="shared" si="73"/>
        <v>2.3663079074044537</v>
      </c>
      <c r="AN116" s="119">
        <f t="shared" si="81"/>
        <v>14.513945074946173</v>
      </c>
      <c r="AO116" s="119">
        <f t="shared" si="81"/>
        <v>14.513940848747927</v>
      </c>
      <c r="AP116" s="119">
        <f t="shared" si="81"/>
        <v>14.513966807713002</v>
      </c>
      <c r="AQ116" s="119">
        <f t="shared" si="81"/>
        <v>14.513807330674476</v>
      </c>
      <c r="AR116" s="119">
        <f t="shared" si="81"/>
        <v>14.514786053155442</v>
      </c>
      <c r="AS116" s="119">
        <f t="shared" si="81"/>
        <v>14.508740869327349</v>
      </c>
      <c r="AT116" s="119">
        <f t="shared" si="81"/>
        <v>14.544716274909497</v>
      </c>
      <c r="AU116" s="119">
        <f t="shared" si="74"/>
        <v>14.102503956573106</v>
      </c>
    </row>
    <row r="117" spans="1:47" ht="12.95" customHeight="1" x14ac:dyDescent="0.2">
      <c r="A117" s="187" t="s">
        <v>134</v>
      </c>
      <c r="B117" s="188" t="s">
        <v>110</v>
      </c>
      <c r="C117" s="187">
        <v>57752.054499999998</v>
      </c>
      <c r="D117" s="187" t="s">
        <v>130</v>
      </c>
      <c r="E117" s="119">
        <f t="shared" ref="E117:E128" si="83">+(C117-C$7)/C$8</f>
        <v>13837.5439647741</v>
      </c>
      <c r="F117" s="119">
        <f t="shared" ref="F117:F148" si="84">ROUND(2*E117,0)/2</f>
        <v>13837.5</v>
      </c>
      <c r="G117" s="119">
        <f t="shared" ref="G117:G148" si="85">+C117-(C$7+F117*C$8)</f>
        <v>1.1709999998856802E-2</v>
      </c>
      <c r="J117" s="119">
        <f t="shared" si="82"/>
        <v>1.1709999998856802E-2</v>
      </c>
      <c r="O117" s="119">
        <f t="shared" ca="1" si="80"/>
        <v>6.8961111400656014E-3</v>
      </c>
      <c r="Q117" s="172">
        <f t="shared" ref="Q117:Q128" si="86">+C117-15018.5</f>
        <v>42733.554499999998</v>
      </c>
      <c r="S117" s="120">
        <v>1</v>
      </c>
      <c r="Z117" s="119">
        <f t="shared" ref="Z117:Z128" si="87">F117</f>
        <v>13837.5</v>
      </c>
      <c r="AA117" s="119">
        <f t="shared" ref="AA117:AA148" si="88">AB$3+AB$4*Z117+AB$5*Z117^2+AH117</f>
        <v>1.1530693260276528E-2</v>
      </c>
      <c r="AB117" s="119">
        <f t="shared" ref="AB117:AB148" si="89">+G117-AA117</f>
        <v>1.7930673858027393E-4</v>
      </c>
      <c r="AC117" s="119">
        <f t="shared" ref="AC117:AC128" si="90">+G117-P117</f>
        <v>1.1709999998856802E-2</v>
      </c>
      <c r="AE117" s="119">
        <f t="shared" ref="AE117:AE128" si="91">+(G117-AA117)^2*S117</f>
        <v>3.2150906500294694E-8</v>
      </c>
      <c r="AF117" s="198">
        <f t="shared" ref="AF117:AF128" si="92">+C117-15018.5</f>
        <v>42733.554499999998</v>
      </c>
      <c r="AG117" s="120"/>
      <c r="AH117" s="119">
        <f t="shared" ref="AH117:AH148" si="93">$AB$6*($AB$11/AI117*AJ117+$AB$12)</f>
        <v>3.7811069732812631E-3</v>
      </c>
      <c r="AI117" s="119">
        <f t="shared" ref="AI117:AI128" si="94">1+$AB$7*COS(AL117)</f>
        <v>0.69161808612127662</v>
      </c>
      <c r="AJ117" s="119">
        <f t="shared" ref="AJ117:AJ128" si="95">SIN(AL117+$AB$9)</f>
        <v>0.75693718577819824</v>
      </c>
      <c r="AK117" s="119">
        <f t="shared" ref="AK117:AK148" si="96">$AB$7*SIN(AL117)</f>
        <v>0.3173129020768134</v>
      </c>
      <c r="AL117" s="119">
        <f t="shared" ref="AL117:AL148" si="97">2*ATAN(AM117)</f>
        <v>2.3419217464926279</v>
      </c>
      <c r="AM117" s="119">
        <f t="shared" ref="AM117:AM148" si="98">SQRT((1+$AB$7)/(1-$AB$7))*TAN(AN117/2)</f>
        <v>2.3663079074044537</v>
      </c>
      <c r="AN117" s="119">
        <f t="shared" si="81"/>
        <v>14.513945074946173</v>
      </c>
      <c r="AO117" s="119">
        <f t="shared" si="81"/>
        <v>14.513940848747927</v>
      </c>
      <c r="AP117" s="119">
        <f t="shared" si="81"/>
        <v>14.513966807713002</v>
      </c>
      <c r="AQ117" s="119">
        <f t="shared" si="81"/>
        <v>14.513807330674476</v>
      </c>
      <c r="AR117" s="119">
        <f t="shared" si="81"/>
        <v>14.514786053155442</v>
      </c>
      <c r="AS117" s="119">
        <f t="shared" si="81"/>
        <v>14.508740869327349</v>
      </c>
      <c r="AT117" s="119">
        <f t="shared" si="81"/>
        <v>14.544716274909497</v>
      </c>
      <c r="AU117" s="119">
        <f t="shared" ref="AU117:AU128" si="99">$AB$9+$AB$18*(F117-AB$15)</f>
        <v>14.102503956573106</v>
      </c>
    </row>
    <row r="118" spans="1:47" ht="12.95" customHeight="1" x14ac:dyDescent="0.2">
      <c r="A118" s="187" t="s">
        <v>134</v>
      </c>
      <c r="B118" s="188" t="s">
        <v>110</v>
      </c>
      <c r="C118" s="187">
        <v>57752.055399999997</v>
      </c>
      <c r="D118" s="187" t="s">
        <v>128</v>
      </c>
      <c r="E118" s="119">
        <f t="shared" si="83"/>
        <v>13837.547343791748</v>
      </c>
      <c r="F118" s="119">
        <f t="shared" si="84"/>
        <v>13837.5</v>
      </c>
      <c r="G118" s="119">
        <f t="shared" si="85"/>
        <v>1.2609999997948762E-2</v>
      </c>
      <c r="J118" s="119">
        <f t="shared" si="82"/>
        <v>1.2609999997948762E-2</v>
      </c>
      <c r="O118" s="119">
        <f t="shared" ca="1" si="80"/>
        <v>6.8961111400656014E-3</v>
      </c>
      <c r="Q118" s="172">
        <f t="shared" si="86"/>
        <v>42733.555399999997</v>
      </c>
      <c r="S118" s="120">
        <v>1</v>
      </c>
      <c r="Z118" s="119">
        <f t="shared" si="87"/>
        <v>13837.5</v>
      </c>
      <c r="AA118" s="119">
        <f t="shared" si="88"/>
        <v>1.1530693260276528E-2</v>
      </c>
      <c r="AB118" s="119">
        <f t="shared" si="89"/>
        <v>1.0793067376722344E-3</v>
      </c>
      <c r="AC118" s="119">
        <f t="shared" si="90"/>
        <v>1.2609999997948762E-2</v>
      </c>
      <c r="AE118" s="119">
        <f t="shared" si="91"/>
        <v>1.1649030339846815E-6</v>
      </c>
      <c r="AF118" s="198">
        <f t="shared" si="92"/>
        <v>42733.555399999997</v>
      </c>
      <c r="AG118" s="120"/>
      <c r="AH118" s="119">
        <f t="shared" si="93"/>
        <v>3.7811069732812631E-3</v>
      </c>
      <c r="AI118" s="119">
        <f t="shared" si="94"/>
        <v>0.69161808612127662</v>
      </c>
      <c r="AJ118" s="119">
        <f t="shared" si="95"/>
        <v>0.75693718577819824</v>
      </c>
      <c r="AK118" s="119">
        <f t="shared" si="96"/>
        <v>0.3173129020768134</v>
      </c>
      <c r="AL118" s="119">
        <f t="shared" si="97"/>
        <v>2.3419217464926279</v>
      </c>
      <c r="AM118" s="119">
        <f t="shared" si="98"/>
        <v>2.3663079074044537</v>
      </c>
      <c r="AN118" s="119">
        <f t="shared" si="81"/>
        <v>14.513945074946173</v>
      </c>
      <c r="AO118" s="119">
        <f t="shared" si="81"/>
        <v>14.513940848747927</v>
      </c>
      <c r="AP118" s="119">
        <f t="shared" si="81"/>
        <v>14.513966807713002</v>
      </c>
      <c r="AQ118" s="119">
        <f t="shared" si="81"/>
        <v>14.513807330674476</v>
      </c>
      <c r="AR118" s="119">
        <f t="shared" si="81"/>
        <v>14.514786053155442</v>
      </c>
      <c r="AS118" s="119">
        <f t="shared" si="81"/>
        <v>14.508740869327349</v>
      </c>
      <c r="AT118" s="119">
        <f t="shared" si="81"/>
        <v>14.544716274909497</v>
      </c>
      <c r="AU118" s="119">
        <f t="shared" si="99"/>
        <v>14.102503956573106</v>
      </c>
    </row>
    <row r="119" spans="1:47" ht="12.95" customHeight="1" x14ac:dyDescent="0.2">
      <c r="A119" s="189" t="s">
        <v>135</v>
      </c>
      <c r="B119" s="190" t="s">
        <v>110</v>
      </c>
      <c r="C119" s="171">
        <v>58437.9035</v>
      </c>
      <c r="D119" s="171">
        <v>2.9999999999999997E-4</v>
      </c>
      <c r="E119" s="119">
        <f t="shared" si="83"/>
        <v>16412.539384327956</v>
      </c>
      <c r="F119" s="119">
        <f t="shared" si="84"/>
        <v>16412.5</v>
      </c>
      <c r="G119" s="119">
        <f t="shared" si="85"/>
        <v>1.0490000000572763E-2</v>
      </c>
      <c r="K119" s="119">
        <f>+G119</f>
        <v>1.0490000000572763E-2</v>
      </c>
      <c r="O119" s="119">
        <f t="shared" ca="1" si="80"/>
        <v>8.8836229484729069E-3</v>
      </c>
      <c r="Q119" s="172">
        <f t="shared" si="86"/>
        <v>43419.4035</v>
      </c>
      <c r="S119" s="120">
        <v>1</v>
      </c>
      <c r="Z119" s="119">
        <f t="shared" si="87"/>
        <v>16412.5</v>
      </c>
      <c r="AA119" s="119">
        <f t="shared" si="88"/>
        <v>1.2239793931709507E-2</v>
      </c>
      <c r="AB119" s="119">
        <f t="shared" si="89"/>
        <v>-1.7497939311367436E-3</v>
      </c>
      <c r="AC119" s="119">
        <f t="shared" si="90"/>
        <v>1.0490000000572763E-2</v>
      </c>
      <c r="AE119" s="119">
        <f t="shared" si="91"/>
        <v>3.0617788014429789E-6</v>
      </c>
      <c r="AF119" s="198">
        <f t="shared" si="92"/>
        <v>43419.4035</v>
      </c>
      <c r="AG119" s="120"/>
      <c r="AH119" s="119">
        <f t="shared" si="93"/>
        <v>1.8159920667805043E-3</v>
      </c>
      <c r="AI119" s="119">
        <f t="shared" si="94"/>
        <v>0.57200603710785869</v>
      </c>
      <c r="AJ119" s="119">
        <f t="shared" si="95"/>
        <v>0.31030465510940619</v>
      </c>
      <c r="AK119" s="119">
        <f t="shared" si="96"/>
        <v>0.11228557502989436</v>
      </c>
      <c r="AL119" s="119">
        <f t="shared" si="97"/>
        <v>2.8850216881778978</v>
      </c>
      <c r="AM119" s="119">
        <f t="shared" si="98"/>
        <v>7.7523054772394957</v>
      </c>
      <c r="AN119" s="119">
        <f t="shared" si="81"/>
        <v>15.29879329035105</v>
      </c>
      <c r="AO119" s="119">
        <f t="shared" si="81"/>
        <v>15.297723564911765</v>
      </c>
      <c r="AP119" s="119">
        <f t="shared" si="81"/>
        <v>15.300358385047932</v>
      </c>
      <c r="AQ119" s="119">
        <f t="shared" si="81"/>
        <v>15.29386315569856</v>
      </c>
      <c r="AR119" s="119">
        <f t="shared" si="81"/>
        <v>15.309842189169855</v>
      </c>
      <c r="AS119" s="119">
        <f t="shared" si="81"/>
        <v>15.270327039348828</v>
      </c>
      <c r="AT119" s="119">
        <f t="shared" si="81"/>
        <v>15.366893467257119</v>
      </c>
      <c r="AU119" s="119">
        <f t="shared" si="99"/>
        <v>15.122320118275699</v>
      </c>
    </row>
    <row r="120" spans="1:47" ht="12.95" customHeight="1" x14ac:dyDescent="0.2">
      <c r="A120" s="189" t="s">
        <v>135</v>
      </c>
      <c r="C120" s="171">
        <v>58462.807099999998</v>
      </c>
      <c r="D120" s="171">
        <v>5.0000000000000001E-4</v>
      </c>
      <c r="E120" s="119">
        <f t="shared" si="83"/>
        <v>16506.039055436897</v>
      </c>
      <c r="F120" s="119">
        <f t="shared" si="84"/>
        <v>16506</v>
      </c>
      <c r="G120" s="119">
        <f t="shared" si="85"/>
        <v>1.0402399995655287E-2</v>
      </c>
      <c r="K120" s="119">
        <f>+G120</f>
        <v>1.0402399995655287E-2</v>
      </c>
      <c r="O120" s="119">
        <f t="shared" ca="1" si="80"/>
        <v>8.9557908529723576E-3</v>
      </c>
      <c r="Q120" s="172">
        <f t="shared" si="86"/>
        <v>43444.307099999998</v>
      </c>
      <c r="S120" s="120">
        <v>1</v>
      </c>
      <c r="Z120" s="119">
        <f t="shared" si="87"/>
        <v>16506</v>
      </c>
      <c r="AA120" s="119">
        <f t="shared" si="88"/>
        <v>1.2248073977345621E-2</v>
      </c>
      <c r="AB120" s="119">
        <f t="shared" si="89"/>
        <v>-1.845673981690334E-3</v>
      </c>
      <c r="AC120" s="119">
        <f t="shared" si="90"/>
        <v>1.0402399995655287E-2</v>
      </c>
      <c r="AE120" s="119">
        <f t="shared" si="91"/>
        <v>3.4065124466886513E-6</v>
      </c>
      <c r="AF120" s="198">
        <f t="shared" si="92"/>
        <v>43444.307099999998</v>
      </c>
      <c r="AG120" s="120"/>
      <c r="AH120" s="119">
        <f t="shared" si="93"/>
        <v>1.7224673952582017E-3</v>
      </c>
      <c r="AI120" s="119">
        <f t="shared" si="94"/>
        <v>0.57018538291385767</v>
      </c>
      <c r="AJ120" s="119">
        <f t="shared" si="95"/>
        <v>0.2943387265946068</v>
      </c>
      <c r="AK120" s="119">
        <f t="shared" si="96"/>
        <v>0.10510127292762245</v>
      </c>
      <c r="AL120" s="119">
        <f t="shared" si="97"/>
        <v>2.9017716585076037</v>
      </c>
      <c r="AM120" s="119">
        <f t="shared" si="98"/>
        <v>8.2995448886136582</v>
      </c>
      <c r="AN120" s="119">
        <f t="shared" si="81"/>
        <v>15.325095892409621</v>
      </c>
      <c r="AO120" s="119">
        <f t="shared" si="81"/>
        <v>15.324014386465052</v>
      </c>
      <c r="AP120" s="119">
        <f t="shared" si="81"/>
        <v>15.326649119082335</v>
      </c>
      <c r="AQ120" s="119">
        <f t="shared" si="81"/>
        <v>15.320225543528986</v>
      </c>
      <c r="AR120" s="119">
        <f t="shared" si="81"/>
        <v>15.335857630812338</v>
      </c>
      <c r="AS120" s="119">
        <f t="shared" si="81"/>
        <v>15.297639468717167</v>
      </c>
      <c r="AT120" s="119">
        <f t="shared" si="81"/>
        <v>15.390104539227353</v>
      </c>
      <c r="AU120" s="119">
        <f t="shared" si="99"/>
        <v>15.159350336186066</v>
      </c>
    </row>
    <row r="121" spans="1:47" ht="12.95" customHeight="1" x14ac:dyDescent="0.2">
      <c r="A121" s="144" t="s">
        <v>136</v>
      </c>
      <c r="B121" s="157" t="s">
        <v>109</v>
      </c>
      <c r="C121" s="143">
        <v>58865.264798999997</v>
      </c>
      <c r="D121" s="143">
        <v>2.0000000000000001E-4</v>
      </c>
      <c r="E121" s="119">
        <f t="shared" si="83"/>
        <v>18017.052021103071</v>
      </c>
      <c r="F121" s="119">
        <f t="shared" si="84"/>
        <v>18017</v>
      </c>
      <c r="G121" s="119">
        <f t="shared" si="85"/>
        <v>1.3855799996235874E-2</v>
      </c>
      <c r="L121" s="119">
        <f>+G121</f>
        <v>1.3855799996235874E-2</v>
      </c>
      <c r="O121" s="119">
        <f t="shared" ca="1" si="80"/>
        <v>1.0122055063653304E-2</v>
      </c>
      <c r="Q121" s="172">
        <f t="shared" si="86"/>
        <v>43846.764798999997</v>
      </c>
      <c r="S121" s="120">
        <v>1</v>
      </c>
      <c r="Z121" s="119">
        <f t="shared" si="87"/>
        <v>18017</v>
      </c>
      <c r="AA121" s="119">
        <f t="shared" si="88"/>
        <v>1.234050152588176E-2</v>
      </c>
      <c r="AB121" s="119">
        <f t="shared" si="89"/>
        <v>1.5152984703541133E-3</v>
      </c>
      <c r="AC121" s="119">
        <f t="shared" si="90"/>
        <v>1.3855799996235874E-2</v>
      </c>
      <c r="AE121" s="119">
        <f t="shared" si="91"/>
        <v>2.2961294542575156E-6</v>
      </c>
      <c r="AF121" s="198">
        <f t="shared" si="92"/>
        <v>43846.764798999997</v>
      </c>
      <c r="AG121" s="120"/>
      <c r="AH121" s="119">
        <f t="shared" si="93"/>
        <v>1.2399726319942619E-4</v>
      </c>
      <c r="AI121" s="119">
        <f t="shared" si="94"/>
        <v>0.55762357225578052</v>
      </c>
      <c r="AJ121" s="119">
        <f t="shared" si="95"/>
        <v>3.7494385280633008E-2</v>
      </c>
      <c r="AK121" s="119">
        <f t="shared" si="96"/>
        <v>-9.4857160076081467E-3</v>
      </c>
      <c r="AL121" s="119">
        <f t="shared" si="97"/>
        <v>-3.1201533046278858</v>
      </c>
      <c r="AM121" s="119">
        <f t="shared" si="98"/>
        <v>-93.282841533692775</v>
      </c>
      <c r="AN121" s="119">
        <f t="shared" ref="AN121:AT130" si="100">$AU121+$AB$7*SIN(AO121)</f>
        <v>15.742446570105118</v>
      </c>
      <c r="AO121" s="119">
        <f t="shared" si="100"/>
        <v>15.742611301467424</v>
      </c>
      <c r="AP121" s="119">
        <f t="shared" si="100"/>
        <v>15.742238787608365</v>
      </c>
      <c r="AQ121" s="119">
        <f t="shared" si="100"/>
        <v>15.743081175507882</v>
      </c>
      <c r="AR121" s="119">
        <f t="shared" si="100"/>
        <v>15.741176267926393</v>
      </c>
      <c r="AS121" s="119">
        <f t="shared" si="100"/>
        <v>15.745484053906234</v>
      </c>
      <c r="AT121" s="119">
        <f t="shared" si="100"/>
        <v>15.735743232742418</v>
      </c>
      <c r="AU121" s="119">
        <f t="shared" si="99"/>
        <v>15.75777449942203</v>
      </c>
    </row>
    <row r="122" spans="1:47" ht="12.95" customHeight="1" x14ac:dyDescent="0.2">
      <c r="A122" s="144" t="s">
        <v>136</v>
      </c>
      <c r="B122" s="157" t="s">
        <v>110</v>
      </c>
      <c r="C122" s="143">
        <v>58865.397961000002</v>
      </c>
      <c r="D122" s="143">
        <v>4.0000000000000002E-4</v>
      </c>
      <c r="E122" s="119">
        <f t="shared" si="83"/>
        <v>18017.551973045949</v>
      </c>
      <c r="F122" s="119">
        <f t="shared" si="84"/>
        <v>18017.5</v>
      </c>
      <c r="G122" s="119">
        <f t="shared" si="85"/>
        <v>1.3843000000633765E-2</v>
      </c>
      <c r="L122" s="119">
        <f>+G122</f>
        <v>1.3843000000633765E-2</v>
      </c>
      <c r="O122" s="119">
        <f t="shared" ca="1" si="80"/>
        <v>1.0122440988276296E-2</v>
      </c>
      <c r="Q122" s="172">
        <f t="shared" si="86"/>
        <v>43846.897961000002</v>
      </c>
      <c r="S122" s="120">
        <v>1</v>
      </c>
      <c r="Z122" s="119">
        <f t="shared" si="87"/>
        <v>18017.5</v>
      </c>
      <c r="AA122" s="119">
        <f t="shared" si="88"/>
        <v>1.2340531016530593E-2</v>
      </c>
      <c r="AB122" s="119">
        <f t="shared" si="89"/>
        <v>1.5024689841031721E-3</v>
      </c>
      <c r="AC122" s="119">
        <f t="shared" si="90"/>
        <v>1.3843000000633765E-2</v>
      </c>
      <c r="AE122" s="119">
        <f t="shared" si="91"/>
        <v>2.2574130481920178E-6</v>
      </c>
      <c r="AF122" s="198">
        <f t="shared" si="92"/>
        <v>43846.897961000002</v>
      </c>
      <c r="AG122" s="120"/>
      <c r="AH122" s="119">
        <f t="shared" si="93"/>
        <v>1.2345298174302259E-4</v>
      </c>
      <c r="AI122" s="119">
        <f t="shared" si="94"/>
        <v>0.55762438255211744</v>
      </c>
      <c r="AJ122" s="119">
        <f t="shared" si="95"/>
        <v>3.740919177855407E-2</v>
      </c>
      <c r="AK122" s="119">
        <f t="shared" si="96"/>
        <v>-9.523430029055268E-3</v>
      </c>
      <c r="AL122" s="119">
        <f t="shared" si="97"/>
        <v>-3.1200680513150978</v>
      </c>
      <c r="AM122" s="119">
        <f t="shared" si="98"/>
        <v>-92.913344265180697</v>
      </c>
      <c r="AN122" s="119">
        <f t="shared" si="100"/>
        <v>15.742583675770426</v>
      </c>
      <c r="AO122" s="119">
        <f t="shared" si="100"/>
        <v>15.742749056572583</v>
      </c>
      <c r="AP122" s="119">
        <f t="shared" si="100"/>
        <v>15.742375072338103</v>
      </c>
      <c r="AQ122" s="119">
        <f t="shared" si="100"/>
        <v>15.743220789343422</v>
      </c>
      <c r="AR122" s="119">
        <f t="shared" si="100"/>
        <v>15.741308344692982</v>
      </c>
      <c r="AS122" s="119">
        <f t="shared" si="100"/>
        <v>15.7456331966967</v>
      </c>
      <c r="AT122" s="119">
        <f t="shared" si="100"/>
        <v>15.735853743761268</v>
      </c>
      <c r="AU122" s="119">
        <f t="shared" si="99"/>
        <v>15.757972521977702</v>
      </c>
    </row>
    <row r="123" spans="1:47" ht="12.95" customHeight="1" x14ac:dyDescent="0.2">
      <c r="A123" s="114" t="s">
        <v>227</v>
      </c>
      <c r="B123" s="115" t="s">
        <v>110</v>
      </c>
      <c r="C123" s="116">
        <v>59465.613299999997</v>
      </c>
      <c r="D123" s="114">
        <v>2.9999999999999997E-4</v>
      </c>
      <c r="E123" s="119">
        <f t="shared" si="83"/>
        <v>20271.038890240474</v>
      </c>
      <c r="F123" s="119">
        <f t="shared" si="84"/>
        <v>20271</v>
      </c>
      <c r="G123" s="119">
        <f t="shared" si="85"/>
        <v>1.0358399995311629E-2</v>
      </c>
      <c r="L123" s="119">
        <f>+G123</f>
        <v>1.0358399995311629E-2</v>
      </c>
      <c r="O123" s="119">
        <f t="shared" ca="1" si="80"/>
        <v>1.1861803264099934E-2</v>
      </c>
      <c r="Q123" s="172">
        <f t="shared" si="86"/>
        <v>44447.113299999997</v>
      </c>
      <c r="S123" s="120">
        <v>1</v>
      </c>
      <c r="Z123" s="119">
        <f t="shared" si="87"/>
        <v>20271</v>
      </c>
      <c r="AA123" s="119">
        <f t="shared" si="88"/>
        <v>1.2648160446635668E-2</v>
      </c>
      <c r="AB123" s="119">
        <f t="shared" si="89"/>
        <v>-2.289760451324039E-3</v>
      </c>
      <c r="AC123" s="119">
        <f t="shared" si="90"/>
        <v>1.0358399995311629E-2</v>
      </c>
      <c r="AE123" s="119">
        <f t="shared" si="91"/>
        <v>5.2430029244476667E-6</v>
      </c>
      <c r="AF123" s="198">
        <f t="shared" si="92"/>
        <v>44447.113299999997</v>
      </c>
      <c r="AG123" s="120"/>
      <c r="AH123" s="119">
        <f t="shared" si="93"/>
        <v>-2.2506339307603019E-3</v>
      </c>
      <c r="AI123" s="119">
        <f t="shared" si="94"/>
        <v>0.59689444631168054</v>
      </c>
      <c r="AJ123" s="119">
        <f t="shared" si="95"/>
        <v>-0.35798372362345826</v>
      </c>
      <c r="AK123" s="119">
        <f t="shared" si="96"/>
        <v>-0.18246313385872526</v>
      </c>
      <c r="AL123" s="119">
        <f t="shared" si="97"/>
        <v>-2.716542514930214</v>
      </c>
      <c r="AM123" s="119">
        <f t="shared" si="98"/>
        <v>-4.6342713250234988</v>
      </c>
      <c r="AN123" s="119">
        <f t="shared" si="100"/>
        <v>16.376123494547304</v>
      </c>
      <c r="AO123" s="119">
        <f t="shared" si="100"/>
        <v>16.376706703567255</v>
      </c>
      <c r="AP123" s="119">
        <f t="shared" si="100"/>
        <v>16.375027916499651</v>
      </c>
      <c r="AQ123" s="119">
        <f t="shared" si="100"/>
        <v>16.379866402568645</v>
      </c>
      <c r="AR123" s="119">
        <f t="shared" si="100"/>
        <v>16.365970806701803</v>
      </c>
      <c r="AS123" s="119">
        <f t="shared" si="100"/>
        <v>16.406301276319002</v>
      </c>
      <c r="AT123" s="119">
        <f t="shared" si="100"/>
        <v>16.292482893607293</v>
      </c>
      <c r="AU123" s="119">
        <f t="shared" si="99"/>
        <v>16.650460180384226</v>
      </c>
    </row>
    <row r="124" spans="1:47" ht="12.95" customHeight="1" x14ac:dyDescent="0.2">
      <c r="A124" s="118" t="s">
        <v>230</v>
      </c>
      <c r="B124" s="192" t="s">
        <v>109</v>
      </c>
      <c r="C124" s="193">
        <v>59546.908499999998</v>
      </c>
      <c r="D124" s="194">
        <v>8.0000000000000004E-4</v>
      </c>
      <c r="E124" s="119">
        <f t="shared" si="83"/>
        <v>20576.25879670927</v>
      </c>
      <c r="F124" s="119">
        <f t="shared" si="84"/>
        <v>20576.5</v>
      </c>
      <c r="G124" s="119">
        <f t="shared" si="85"/>
        <v>-6.4244400004099589E-2</v>
      </c>
      <c r="O124" s="119">
        <f t="shared" ca="1" si="80"/>
        <v>1.2097603208747868E-2</v>
      </c>
      <c r="Q124" s="172">
        <f t="shared" si="86"/>
        <v>44528.408499999998</v>
      </c>
      <c r="S124" s="120">
        <v>1</v>
      </c>
      <c r="U124" s="119">
        <f>+G124</f>
        <v>-6.4244400004099589E-2</v>
      </c>
      <c r="Z124" s="119">
        <f t="shared" si="87"/>
        <v>20576.5</v>
      </c>
      <c r="AA124" s="119">
        <f t="shared" si="88"/>
        <v>1.273919704932058E-2</v>
      </c>
      <c r="AB124" s="119">
        <f t="shared" si="89"/>
        <v>-7.6983597053420172E-2</v>
      </c>
      <c r="AC124" s="119">
        <f t="shared" si="90"/>
        <v>-6.4244400004099589E-2</v>
      </c>
      <c r="AE124" s="119">
        <f t="shared" si="91"/>
        <v>5.9264742152833633E-3</v>
      </c>
      <c r="AF124" s="198">
        <f t="shared" si="92"/>
        <v>44528.408499999998</v>
      </c>
      <c r="AG124" s="120"/>
      <c r="AH124" s="119">
        <f t="shared" si="93"/>
        <v>-2.5378825028029286E-3</v>
      </c>
      <c r="AI124" s="119">
        <f t="shared" si="94"/>
        <v>0.6087624772582283</v>
      </c>
      <c r="AJ124" s="119">
        <f t="shared" si="95"/>
        <v>-0.41421768189929048</v>
      </c>
      <c r="AK124" s="119">
        <f t="shared" si="96"/>
        <v>-0.20668837275182017</v>
      </c>
      <c r="AL124" s="119">
        <f t="shared" si="97"/>
        <v>-2.6555670162145666</v>
      </c>
      <c r="AM124" s="119">
        <f t="shared" si="98"/>
        <v>-4.033684271006118</v>
      </c>
      <c r="AN124" s="119">
        <f t="shared" si="100"/>
        <v>16.466853287548574</v>
      </c>
      <c r="AO124" s="119">
        <f t="shared" si="100"/>
        <v>16.467233957830135</v>
      </c>
      <c r="AP124" s="119">
        <f t="shared" si="100"/>
        <v>16.466048537243353</v>
      </c>
      <c r="AQ124" s="119">
        <f t="shared" si="100"/>
        <v>16.469744380803665</v>
      </c>
      <c r="AR124" s="119">
        <f t="shared" si="100"/>
        <v>16.458263990417759</v>
      </c>
      <c r="AS124" s="119">
        <f t="shared" si="100"/>
        <v>16.494348546966332</v>
      </c>
      <c r="AT124" s="119">
        <f t="shared" si="100"/>
        <v>16.384701445085408</v>
      </c>
      <c r="AU124" s="119">
        <f t="shared" si="99"/>
        <v>16.77145196189884</v>
      </c>
    </row>
    <row r="125" spans="1:47" ht="12.95" customHeight="1" x14ac:dyDescent="0.2">
      <c r="A125" s="114" t="s">
        <v>228</v>
      </c>
      <c r="B125" s="115" t="s">
        <v>109</v>
      </c>
      <c r="C125" s="116">
        <v>59571.094599999953</v>
      </c>
      <c r="D125" s="114" t="s">
        <v>128</v>
      </c>
      <c r="E125" s="119">
        <f t="shared" si="83"/>
        <v>20667.064639856602</v>
      </c>
      <c r="F125" s="119">
        <f t="shared" si="84"/>
        <v>20667</v>
      </c>
      <c r="G125" s="119">
        <f t="shared" si="85"/>
        <v>1.7216799948073458E-2</v>
      </c>
      <c r="L125" s="119">
        <f>+G125</f>
        <v>1.7216799948073458E-2</v>
      </c>
      <c r="O125" s="119">
        <f t="shared" ca="1" si="80"/>
        <v>1.2167455565509369E-2</v>
      </c>
      <c r="Q125" s="172">
        <f t="shared" si="86"/>
        <v>44552.594599999953</v>
      </c>
      <c r="S125" s="120">
        <v>1</v>
      </c>
      <c r="Z125" s="119">
        <f t="shared" si="87"/>
        <v>20667</v>
      </c>
      <c r="AA125" s="119">
        <f t="shared" si="88"/>
        <v>1.2769686358664319E-2</v>
      </c>
      <c r="AB125" s="119">
        <f t="shared" si="89"/>
        <v>4.4471135894091386E-3</v>
      </c>
      <c r="AC125" s="119">
        <f t="shared" si="90"/>
        <v>1.7216799948073458E-2</v>
      </c>
      <c r="AE125" s="119">
        <f t="shared" si="91"/>
        <v>1.9776819277107434E-5</v>
      </c>
      <c r="AF125" s="198">
        <f t="shared" si="92"/>
        <v>44552.594599999953</v>
      </c>
      <c r="AG125" s="120"/>
      <c r="AH125" s="119">
        <f t="shared" si="93"/>
        <v>-2.6201301571349487E-3</v>
      </c>
      <c r="AI125" s="119">
        <f t="shared" si="94"/>
        <v>0.61266261452912296</v>
      </c>
      <c r="AJ125" s="119">
        <f t="shared" si="95"/>
        <v>-0.4310249321161555</v>
      </c>
      <c r="AK125" s="119">
        <f t="shared" si="96"/>
        <v>-0.2139079999637668</v>
      </c>
      <c r="AL125" s="119">
        <f t="shared" si="97"/>
        <v>-2.6370217992623104</v>
      </c>
      <c r="AM125" s="119">
        <f t="shared" si="98"/>
        <v>-3.8793102690807828</v>
      </c>
      <c r="AN125" s="119">
        <f t="shared" si="100"/>
        <v>16.494085947511792</v>
      </c>
      <c r="AO125" s="119">
        <f t="shared" si="100"/>
        <v>16.494412936107388</v>
      </c>
      <c r="AP125" s="119">
        <f t="shared" si="100"/>
        <v>16.493367288007949</v>
      </c>
      <c r="AQ125" s="119">
        <f t="shared" si="100"/>
        <v>16.496714935032564</v>
      </c>
      <c r="AR125" s="119">
        <f t="shared" si="100"/>
        <v>16.486036582150518</v>
      </c>
      <c r="AS125" s="119">
        <f t="shared" si="100"/>
        <v>16.520510989947162</v>
      </c>
      <c r="AT125" s="119">
        <f t="shared" si="100"/>
        <v>16.413088697040351</v>
      </c>
      <c r="AU125" s="119">
        <f t="shared" si="99"/>
        <v>16.807294044475185</v>
      </c>
    </row>
    <row r="126" spans="1:47" ht="12.95" customHeight="1" x14ac:dyDescent="0.2">
      <c r="A126" s="200" t="s">
        <v>229</v>
      </c>
      <c r="B126" s="201" t="s">
        <v>110</v>
      </c>
      <c r="C126" s="117">
        <v>59592.000200000126</v>
      </c>
      <c r="E126" s="119">
        <f t="shared" si="83"/>
        <v>20745.553963663257</v>
      </c>
      <c r="F126" s="119">
        <f t="shared" si="84"/>
        <v>20745.5</v>
      </c>
      <c r="G126" s="119">
        <f t="shared" si="85"/>
        <v>1.4373200123372953E-2</v>
      </c>
      <c r="L126" s="119">
        <f>+G126</f>
        <v>1.4373200123372953E-2</v>
      </c>
      <c r="O126" s="119">
        <f t="shared" ca="1" si="80"/>
        <v>1.2228045731319068E-2</v>
      </c>
      <c r="Q126" s="172">
        <f t="shared" si="86"/>
        <v>44573.500200000126</v>
      </c>
      <c r="S126" s="120">
        <v>1</v>
      </c>
      <c r="Z126" s="119">
        <f t="shared" si="87"/>
        <v>20745.5</v>
      </c>
      <c r="AA126" s="119">
        <f t="shared" si="88"/>
        <v>1.2797537554825981E-2</v>
      </c>
      <c r="AB126" s="119">
        <f t="shared" si="89"/>
        <v>1.5756625685469719E-3</v>
      </c>
      <c r="AC126" s="119">
        <f t="shared" si="90"/>
        <v>1.4373200123372953E-2</v>
      </c>
      <c r="AE126" s="119">
        <f t="shared" si="91"/>
        <v>2.4827125299200408E-6</v>
      </c>
      <c r="AF126" s="198">
        <f t="shared" si="92"/>
        <v>44573.500200000126</v>
      </c>
      <c r="AG126" s="120"/>
      <c r="AH126" s="119">
        <f t="shared" si="93"/>
        <v>-2.690317395608024E-3</v>
      </c>
      <c r="AI126" s="119">
        <f t="shared" si="94"/>
        <v>0.61619663274298908</v>
      </c>
      <c r="AJ126" s="119">
        <f t="shared" si="95"/>
        <v>-0.44565897374042707</v>
      </c>
      <c r="AK126" s="119">
        <f t="shared" si="96"/>
        <v>-0.22018596211860017</v>
      </c>
      <c r="AL126" s="119">
        <f t="shared" si="97"/>
        <v>-2.6207398858995474</v>
      </c>
      <c r="AM126" s="119">
        <f t="shared" si="98"/>
        <v>-3.7526528700273856</v>
      </c>
      <c r="AN126" s="119">
        <f t="shared" si="100"/>
        <v>16.517850305592944</v>
      </c>
      <c r="AO126" s="119">
        <f t="shared" si="100"/>
        <v>16.518133910029388</v>
      </c>
      <c r="AP126" s="119">
        <f t="shared" si="100"/>
        <v>16.517204614455395</v>
      </c>
      <c r="AQ126" s="119">
        <f t="shared" si="100"/>
        <v>16.520253060295214</v>
      </c>
      <c r="AR126" s="119">
        <f t="shared" si="100"/>
        <v>16.510289138291689</v>
      </c>
      <c r="AS126" s="119">
        <f t="shared" si="100"/>
        <v>16.543256141509243</v>
      </c>
      <c r="AT126" s="119">
        <f t="shared" si="100"/>
        <v>16.438121669147645</v>
      </c>
      <c r="AU126" s="119">
        <f t="shared" si="99"/>
        <v>16.838383585715441</v>
      </c>
    </row>
    <row r="127" spans="1:47" ht="12.95" customHeight="1" x14ac:dyDescent="0.2">
      <c r="A127" s="200" t="s">
        <v>229</v>
      </c>
      <c r="B127" s="201" t="s">
        <v>109</v>
      </c>
      <c r="C127" s="117">
        <v>59849.167700000107</v>
      </c>
      <c r="E127" s="119">
        <f t="shared" si="83"/>
        <v>21711.080099238385</v>
      </c>
      <c r="F127" s="119">
        <f t="shared" si="84"/>
        <v>21711</v>
      </c>
      <c r="G127" s="119">
        <f t="shared" si="85"/>
        <v>2.1334400102205109E-2</v>
      </c>
      <c r="L127" s="119">
        <f>+G127</f>
        <v>2.1334400102205109E-2</v>
      </c>
      <c r="O127" s="119">
        <f t="shared" ca="1" si="80"/>
        <v>1.2973266178316057E-2</v>
      </c>
      <c r="Q127" s="172">
        <f t="shared" si="86"/>
        <v>44830.667700000107</v>
      </c>
      <c r="S127" s="120">
        <v>1</v>
      </c>
      <c r="Z127" s="119">
        <f t="shared" si="87"/>
        <v>21711</v>
      </c>
      <c r="AA127" s="119">
        <f t="shared" si="88"/>
        <v>1.3268081228712824E-2</v>
      </c>
      <c r="AB127" s="119">
        <f t="shared" si="89"/>
        <v>8.0663188734922849E-3</v>
      </c>
      <c r="AC127" s="119">
        <f t="shared" si="90"/>
        <v>2.1334400102205109E-2</v>
      </c>
      <c r="AE127" s="119">
        <f t="shared" si="91"/>
        <v>6.5065500168857843E-5</v>
      </c>
      <c r="AF127" s="198">
        <f t="shared" si="92"/>
        <v>44830.667700000107</v>
      </c>
      <c r="AG127" s="120"/>
      <c r="AH127" s="119">
        <f t="shared" si="93"/>
        <v>-3.4445803125713647E-3</v>
      </c>
      <c r="AI127" s="119">
        <f t="shared" si="94"/>
        <v>0.67320425169814246</v>
      </c>
      <c r="AJ127" s="119">
        <f t="shared" si="95"/>
        <v>-0.629511879321073</v>
      </c>
      <c r="AK127" s="119">
        <f t="shared" si="96"/>
        <v>-0.29831429989818237</v>
      </c>
      <c r="AL127" s="119">
        <f t="shared" si="97"/>
        <v>-2.4017252964376663</v>
      </c>
      <c r="AM127" s="119">
        <f t="shared" si="98"/>
        <v>-2.5787361316286659</v>
      </c>
      <c r="AN127" s="119">
        <f t="shared" si="100"/>
        <v>16.823375941865347</v>
      </c>
      <c r="AO127" s="119">
        <f t="shared" si="100"/>
        <v>16.8233912728241</v>
      </c>
      <c r="AP127" s="119">
        <f t="shared" si="100"/>
        <v>16.823312496784155</v>
      </c>
      <c r="AQ127" s="119">
        <f t="shared" si="100"/>
        <v>16.823717411550387</v>
      </c>
      <c r="AR127" s="119">
        <f t="shared" si="100"/>
        <v>16.821639668105018</v>
      </c>
      <c r="AS127" s="119">
        <f t="shared" si="100"/>
        <v>16.832396518669448</v>
      </c>
      <c r="AT127" s="119">
        <f t="shared" si="100"/>
        <v>16.779030922620137</v>
      </c>
      <c r="AU127" s="119">
        <f t="shared" si="99"/>
        <v>17.220765140714995</v>
      </c>
    </row>
    <row r="128" spans="1:47" ht="12.95" customHeight="1" x14ac:dyDescent="0.2">
      <c r="A128" s="200" t="s">
        <v>229</v>
      </c>
      <c r="B128" s="201" t="s">
        <v>109</v>
      </c>
      <c r="C128" s="117">
        <v>59892.047999999952</v>
      </c>
      <c r="E128" s="119">
        <f t="shared" si="83"/>
        <v>21872.07264437397</v>
      </c>
      <c r="F128" s="119">
        <f t="shared" si="84"/>
        <v>21872</v>
      </c>
      <c r="G128" s="119">
        <f t="shared" si="85"/>
        <v>1.9348799949511886E-2</v>
      </c>
      <c r="L128" s="119">
        <f>+G128</f>
        <v>1.9348799949511886E-2</v>
      </c>
      <c r="O128" s="119">
        <f t="shared" ca="1" si="80"/>
        <v>1.3097533906919388E-2</v>
      </c>
      <c r="Q128" s="172">
        <f t="shared" si="86"/>
        <v>44873.547999999952</v>
      </c>
      <c r="S128" s="120">
        <v>1</v>
      </c>
      <c r="Z128" s="119">
        <f t="shared" si="87"/>
        <v>21872</v>
      </c>
      <c r="AA128" s="119">
        <f t="shared" si="88"/>
        <v>1.3374284444466322E-2</v>
      </c>
      <c r="AB128" s="119">
        <f t="shared" si="89"/>
        <v>5.9745155050455641E-3</v>
      </c>
      <c r="AC128" s="119">
        <f t="shared" si="90"/>
        <v>1.9348799949511886E-2</v>
      </c>
      <c r="AE128" s="119">
        <f t="shared" si="91"/>
        <v>3.5694835520029852E-5</v>
      </c>
      <c r="AF128" s="198">
        <f t="shared" si="92"/>
        <v>44873.547999999952</v>
      </c>
      <c r="AG128" s="120"/>
      <c r="AH128" s="119">
        <f t="shared" si="93"/>
        <v>-3.5460352510243752E-3</v>
      </c>
      <c r="AI128" s="119">
        <f t="shared" si="94"/>
        <v>0.68564569516572926</v>
      </c>
      <c r="AJ128" s="119">
        <f t="shared" si="95"/>
        <v>-0.66068437214558062</v>
      </c>
      <c r="AK128" s="119">
        <f t="shared" si="96"/>
        <v>-0.31139726020643804</v>
      </c>
      <c r="AL128" s="119">
        <f t="shared" si="97"/>
        <v>-2.3609200438815208</v>
      </c>
      <c r="AM128" s="119">
        <f t="shared" si="98"/>
        <v>-2.4304402028445282</v>
      </c>
      <c r="AN128" s="119">
        <f t="shared" si="100"/>
        <v>16.877240204226393</v>
      </c>
      <c r="AO128" s="119">
        <f t="shared" si="100"/>
        <v>16.877246806565253</v>
      </c>
      <c r="AP128" s="119">
        <f t="shared" si="100"/>
        <v>16.877208628016685</v>
      </c>
      <c r="AQ128" s="119">
        <f t="shared" si="100"/>
        <v>16.877429445997706</v>
      </c>
      <c r="AR128" s="119">
        <f t="shared" si="100"/>
        <v>16.876153858316354</v>
      </c>
      <c r="AS128" s="119">
        <f t="shared" si="100"/>
        <v>16.883576190161495</v>
      </c>
      <c r="AT128" s="119">
        <f t="shared" si="100"/>
        <v>16.842057650842488</v>
      </c>
      <c r="AU128" s="119">
        <f t="shared" si="99"/>
        <v>17.284528403640866</v>
      </c>
    </row>
  </sheetData>
  <sheetProtection selectLockedCells="1" selectUnlockedCells="1"/>
  <sortState xmlns:xlrd2="http://schemas.microsoft.com/office/spreadsheetml/2017/richdata2" ref="A21:AU128">
    <sortCondition ref="C21:C128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BM137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U134" sqref="U134"/>
    </sheetView>
  </sheetViews>
  <sheetFormatPr defaultColWidth="10.28515625" defaultRowHeight="12.95" customHeight="1" x14ac:dyDescent="0.2"/>
  <cols>
    <col min="1" max="1" width="14.42578125" style="119" customWidth="1"/>
    <col min="2" max="2" width="3.85546875" style="119" customWidth="1"/>
    <col min="3" max="3" width="11.85546875" style="119" customWidth="1"/>
    <col min="4" max="4" width="9.42578125" style="119" customWidth="1"/>
    <col min="5" max="5" width="9.85546875" style="119" customWidth="1"/>
    <col min="6" max="6" width="16.85546875" style="119" customWidth="1"/>
    <col min="7" max="7" width="8.140625" style="119" customWidth="1"/>
    <col min="8" max="14" width="8.5703125" style="119" customWidth="1"/>
    <col min="15" max="15" width="8" style="119" customWidth="1"/>
    <col min="16" max="16" width="7.7109375" style="119" customWidth="1"/>
    <col min="17" max="17" width="9.85546875" style="119" customWidth="1"/>
    <col min="18" max="18" width="9.140625" style="119" customWidth="1"/>
    <col min="19" max="26" width="10.28515625" style="119" customWidth="1"/>
    <col min="27" max="27" width="12.140625" style="119" customWidth="1"/>
    <col min="28" max="28" width="9.42578125" style="119" customWidth="1"/>
    <col min="29" max="29" width="13.42578125" style="119" customWidth="1"/>
    <col min="30" max="31" width="10.42578125" style="119" customWidth="1"/>
    <col min="32" max="32" width="10.5703125" style="119" customWidth="1"/>
    <col min="33" max="33" width="10.28515625" style="119" customWidth="1"/>
    <col min="34" max="37" width="9.42578125" style="119" customWidth="1"/>
    <col min="38" max="53" width="10.28515625" style="119" customWidth="1"/>
    <col min="54" max="54" width="11.85546875" style="119" customWidth="1"/>
    <col min="55" max="55" width="14.7109375" style="119" customWidth="1"/>
    <col min="56" max="16384" width="10.28515625" style="119"/>
  </cols>
  <sheetData>
    <row r="1" spans="1:65" s="1" customFormat="1" ht="20.25" x14ac:dyDescent="0.3">
      <c r="A1" s="2" t="s">
        <v>0</v>
      </c>
      <c r="T1" s="1" t="s">
        <v>1</v>
      </c>
      <c r="AA1" s="3" t="s">
        <v>2</v>
      </c>
      <c r="AB1" s="4"/>
      <c r="AC1" s="4" t="s">
        <v>3</v>
      </c>
      <c r="AD1" s="4" t="s">
        <v>4</v>
      </c>
      <c r="AE1" s="5"/>
      <c r="AF1" s="1" t="s">
        <v>5</v>
      </c>
      <c r="AG1" s="1" t="s">
        <v>5</v>
      </c>
      <c r="AH1" s="1" t="s">
        <v>6</v>
      </c>
      <c r="AJ1" s="1" t="s">
        <v>225</v>
      </c>
      <c r="AW1" s="6" t="s">
        <v>7</v>
      </c>
      <c r="AX1" s="7" t="s">
        <v>8</v>
      </c>
      <c r="AY1" s="8" t="s">
        <v>9</v>
      </c>
      <c r="AZ1" s="9" t="s">
        <v>10</v>
      </c>
      <c r="BA1" s="10" t="s">
        <v>11</v>
      </c>
      <c r="BB1" s="11" t="s">
        <v>12</v>
      </c>
      <c r="BC1" s="10" t="s">
        <v>13</v>
      </c>
      <c r="BD1" s="11" t="s">
        <v>14</v>
      </c>
      <c r="BE1" s="10" t="s">
        <v>15</v>
      </c>
      <c r="BF1" s="12" t="s">
        <v>16</v>
      </c>
      <c r="BG1" s="11" t="s">
        <v>17</v>
      </c>
      <c r="BH1" s="10" t="s">
        <v>18</v>
      </c>
      <c r="BI1" s="12" t="s">
        <v>19</v>
      </c>
      <c r="BJ1" s="11" t="s">
        <v>20</v>
      </c>
      <c r="BK1" s="10" t="s">
        <v>21</v>
      </c>
      <c r="BL1" s="12" t="s">
        <v>22</v>
      </c>
      <c r="BM1" s="11" t="s">
        <v>23</v>
      </c>
    </row>
    <row r="2" spans="1:65" ht="12.95" customHeight="1" x14ac:dyDescent="0.2">
      <c r="A2" s="119" t="s">
        <v>24</v>
      </c>
      <c r="B2" s="119" t="s">
        <v>25</v>
      </c>
      <c r="C2" s="120"/>
      <c r="D2" s="120"/>
      <c r="T2" s="119">
        <v>7.5500000093597919E-4</v>
      </c>
      <c r="U2" s="119" t="s">
        <v>26</v>
      </c>
      <c r="AA2" s="121" t="s">
        <v>27</v>
      </c>
      <c r="AB2" s="122">
        <f>C7</f>
        <v>54066.430200000003</v>
      </c>
      <c r="AC2" s="123" t="s">
        <v>28</v>
      </c>
      <c r="AD2" s="122">
        <f>C8</f>
        <v>0.26634960000000002</v>
      </c>
      <c r="AE2" s="124" t="s">
        <v>29</v>
      </c>
      <c r="AF2" s="119" t="s">
        <v>30</v>
      </c>
      <c r="AG2" s="125" t="s">
        <v>31</v>
      </c>
      <c r="AH2" s="119" t="s">
        <v>32</v>
      </c>
      <c r="AJ2" s="126" t="s">
        <v>224</v>
      </c>
      <c r="AW2" s="119">
        <f t="shared" ref="AW2:AW33" si="0">AB$3+AB$4*AX2+AB$5*AX2^2</f>
        <v>-4.034321514831212E-3</v>
      </c>
      <c r="AX2" s="119">
        <v>-2000</v>
      </c>
      <c r="AY2" s="119">
        <f t="shared" ref="AY2:AY33" si="1">AB$3+AB$4*AX2+AB$5*AX2^2+BA2</f>
        <v>-5.8616921189807549E-3</v>
      </c>
      <c r="AZ2" s="119">
        <f t="shared" ref="AZ2:AZ33" si="2">AB$3+AB$4*AX2+AB$5*AX2^2</f>
        <v>-4.034321514831212E-3</v>
      </c>
      <c r="BA2" s="119">
        <f t="shared" ref="BA2:BA33" si="3">$AB$6*($AB$11/BB2*BC2+$AB$12)</f>
        <v>-1.8273706041495431E-3</v>
      </c>
      <c r="BB2" s="119">
        <f t="shared" ref="BB2:BB33" si="4">1+$AB$7*COS(BD2)</f>
        <v>1.0291168564036361</v>
      </c>
      <c r="BC2" s="119">
        <f t="shared" ref="BC2:BC33" si="5">SIN(BD2+RADIANS($AB$9))</f>
        <v>-0.63471078426489691</v>
      </c>
      <c r="BD2" s="119">
        <f t="shared" ref="BD2:BD33" si="6">2*ATAN(BE2)</f>
        <v>-1.360553586110542</v>
      </c>
      <c r="BE2" s="119">
        <f t="shared" ref="BE2:BE33" si="7">SQRT((1+$AB$7)/(1-$AB$7))*TAN(BF2/2)</f>
        <v>-0.80911927487588531</v>
      </c>
      <c r="BF2" s="119">
        <f t="shared" ref="BF2:BL11" si="8">$BM2+$AB$7*SIN(BG2)</f>
        <v>-1.2256202014721562</v>
      </c>
      <c r="BG2" s="119">
        <f t="shared" si="8"/>
        <v>-1.225620199821857</v>
      </c>
      <c r="BH2" s="119">
        <f t="shared" si="8"/>
        <v>-1.2256201648633473</v>
      </c>
      <c r="BI2" s="119">
        <f t="shared" si="8"/>
        <v>-1.225619424333364</v>
      </c>
      <c r="BJ2" s="119">
        <f t="shared" si="8"/>
        <v>-1.2256037379630462</v>
      </c>
      <c r="BK2" s="119">
        <f t="shared" si="8"/>
        <v>-1.225271620047427</v>
      </c>
      <c r="BL2" s="119">
        <f t="shared" si="8"/>
        <v>-1.2183103885818949</v>
      </c>
      <c r="BM2" s="119">
        <f t="shared" ref="BM2:BM33" si="9">RADIANS($AB$9)+$AB$18*(AX2-AB$15)</f>
        <v>-1.0943323322842962</v>
      </c>
    </row>
    <row r="3" spans="1:65" ht="12.95" customHeight="1" x14ac:dyDescent="0.2">
      <c r="T3" s="119">
        <v>65.232000080868602</v>
      </c>
      <c r="U3" s="119" t="s">
        <v>33</v>
      </c>
      <c r="AA3" s="127" t="s">
        <v>34</v>
      </c>
      <c r="AB3" s="128">
        <f t="shared" ref="AB3:AB10" si="10">AC3*AD3</f>
        <v>-3.517863184535282E-3</v>
      </c>
      <c r="AC3" s="129">
        <v>-0.3517863184535282</v>
      </c>
      <c r="AD3" s="119">
        <v>0.01</v>
      </c>
      <c r="AE3" s="130"/>
      <c r="AF3" s="129">
        <v>-0.3275821586385555</v>
      </c>
      <c r="AG3" s="129">
        <v>-0.36718648326803288</v>
      </c>
      <c r="AH3" s="129">
        <v>-0.42540026983424317</v>
      </c>
      <c r="AI3" s="129">
        <v>-0.40196265091676936</v>
      </c>
      <c r="AJ3" s="129">
        <v>-0.3517863184535282</v>
      </c>
      <c r="AL3" s="131"/>
      <c r="AW3" s="119">
        <f t="shared" si="0"/>
        <v>-3.9966892481156542E-3</v>
      </c>
      <c r="AX3" s="119">
        <v>-1800</v>
      </c>
      <c r="AY3" s="119">
        <f t="shared" si="1"/>
        <v>-5.4588101491458473E-3</v>
      </c>
      <c r="AZ3" s="119">
        <f t="shared" si="2"/>
        <v>-3.9966892481156542E-3</v>
      </c>
      <c r="BA3" s="119">
        <f t="shared" si="3"/>
        <v>-1.4621209010301929E-3</v>
      </c>
      <c r="BB3" s="119">
        <f t="shared" si="4"/>
        <v>1.0457201322765008</v>
      </c>
      <c r="BC3" s="119">
        <f t="shared" si="5"/>
        <v>-0.5345761243971755</v>
      </c>
      <c r="BD3" s="119">
        <f t="shared" si="6"/>
        <v>-1.2369255029305564</v>
      </c>
      <c r="BE3" s="119">
        <f t="shared" si="7"/>
        <v>-0.7115908169896491</v>
      </c>
      <c r="BF3" s="119">
        <f t="shared" si="8"/>
        <v>-1.1076196642463045</v>
      </c>
      <c r="BG3" s="119">
        <f t="shared" si="8"/>
        <v>-1.1076196564690777</v>
      </c>
      <c r="BH3" s="119">
        <f t="shared" si="8"/>
        <v>-1.1076195317044848</v>
      </c>
      <c r="BI3" s="119">
        <f t="shared" si="8"/>
        <v>-1.1076175301979159</v>
      </c>
      <c r="BJ3" s="119">
        <f t="shared" si="8"/>
        <v>-1.1075854225970965</v>
      </c>
      <c r="BK3" s="119">
        <f t="shared" si="8"/>
        <v>-1.1070706433893565</v>
      </c>
      <c r="BL3" s="119">
        <f t="shared" si="8"/>
        <v>-1.0988883137194376</v>
      </c>
      <c r="BM3" s="119">
        <f t="shared" si="9"/>
        <v>-0.98280234604038197</v>
      </c>
    </row>
    <row r="4" spans="1:65" ht="12.95" customHeight="1" x14ac:dyDescent="0.2">
      <c r="A4" s="132" t="s">
        <v>35</v>
      </c>
      <c r="C4" s="133">
        <v>54066.430200000003</v>
      </c>
      <c r="D4" s="134">
        <v>0.26634960000000002</v>
      </c>
      <c r="AA4" s="135" t="s">
        <v>36</v>
      </c>
      <c r="AB4" s="136">
        <f t="shared" si="10"/>
        <v>3.3608231133705262E-7</v>
      </c>
      <c r="AC4" s="137">
        <v>3.3608231133705262</v>
      </c>
      <c r="AD4" s="119">
        <v>9.9999999999999995E-8</v>
      </c>
      <c r="AE4" s="130"/>
      <c r="AF4" s="137">
        <v>3.4649507473224563</v>
      </c>
      <c r="AG4" s="137">
        <v>3.4598602596382189</v>
      </c>
      <c r="AH4" s="137">
        <v>3.5762569232269201</v>
      </c>
      <c r="AI4" s="137">
        <v>3.4958834614927499</v>
      </c>
      <c r="AJ4" s="137">
        <v>3.3608231133705262</v>
      </c>
      <c r="AL4" s="131"/>
      <c r="AW4" s="119">
        <f t="shared" si="0"/>
        <v>-3.9559428555525338E-3</v>
      </c>
      <c r="AX4" s="119">
        <v>-1600</v>
      </c>
      <c r="AY4" s="119">
        <f t="shared" si="1"/>
        <v>-5.0261993999435439E-3</v>
      </c>
      <c r="AZ4" s="119">
        <f t="shared" si="2"/>
        <v>-3.9559428555525338E-3</v>
      </c>
      <c r="BA4" s="119">
        <f t="shared" si="3"/>
        <v>-1.0702565443910103E-3</v>
      </c>
      <c r="BB4" s="119">
        <f t="shared" si="4"/>
        <v>1.0621220663992803</v>
      </c>
      <c r="BC4" s="119">
        <f t="shared" si="5"/>
        <v>-0.42268604094826995</v>
      </c>
      <c r="BD4" s="119">
        <f t="shared" si="6"/>
        <v>-1.1093264922986099</v>
      </c>
      <c r="BE4" s="119">
        <f t="shared" si="7"/>
        <v>-0.61953980788783802</v>
      </c>
      <c r="BF4" s="119">
        <f t="shared" si="8"/>
        <v>-0.98773894933491224</v>
      </c>
      <c r="BG4" s="119">
        <f t="shared" si="8"/>
        <v>-0.98773892515670692</v>
      </c>
      <c r="BH4" s="119">
        <f t="shared" si="8"/>
        <v>-0.98773861039865962</v>
      </c>
      <c r="BI4" s="119">
        <f t="shared" si="8"/>
        <v>-0.98773451281177638</v>
      </c>
      <c r="BJ4" s="119">
        <f t="shared" si="8"/>
        <v>-0.98768117188103022</v>
      </c>
      <c r="BK4" s="119">
        <f t="shared" si="8"/>
        <v>-0.9869871916686731</v>
      </c>
      <c r="BL4" s="119">
        <f t="shared" si="8"/>
        <v>-0.97802374890590005</v>
      </c>
      <c r="BM4" s="119">
        <f t="shared" si="9"/>
        <v>-0.87127235979646811</v>
      </c>
    </row>
    <row r="5" spans="1:65" ht="12.95" customHeight="1" x14ac:dyDescent="0.2">
      <c r="A5" s="132" t="s">
        <v>37</v>
      </c>
      <c r="C5" s="138">
        <v>-9.5</v>
      </c>
      <c r="D5" s="119" t="s">
        <v>38</v>
      </c>
      <c r="AA5" s="135" t="s">
        <v>39</v>
      </c>
      <c r="AB5" s="136">
        <f t="shared" si="10"/>
        <v>3.8926573094543811E-11</v>
      </c>
      <c r="AC5" s="137">
        <v>3.8926573094543815</v>
      </c>
      <c r="AD5" s="119">
        <v>9.9999999999999994E-12</v>
      </c>
      <c r="AE5" s="130"/>
      <c r="AF5" s="137">
        <v>3.9689224667413776</v>
      </c>
      <c r="AG5" s="137">
        <v>3.9773272913278865</v>
      </c>
      <c r="AH5" s="137">
        <v>4.2995168290769277</v>
      </c>
      <c r="AI5" s="137">
        <v>4.2004005123332773</v>
      </c>
      <c r="AJ5" s="137">
        <v>3.8926573094543815</v>
      </c>
      <c r="AL5" s="131"/>
      <c r="AW5" s="119">
        <f t="shared" si="0"/>
        <v>-3.9120823371418499E-3</v>
      </c>
      <c r="AX5" s="119">
        <v>-1400</v>
      </c>
      <c r="AY5" s="119">
        <f t="shared" si="1"/>
        <v>-4.5687800618668039E-3</v>
      </c>
      <c r="AZ5" s="119">
        <f t="shared" si="2"/>
        <v>-3.9120823371418499E-3</v>
      </c>
      <c r="BA5" s="119">
        <f t="shared" si="3"/>
        <v>-6.5669772472495434E-4</v>
      </c>
      <c r="BB5" s="119">
        <f t="shared" si="4"/>
        <v>1.0779705864395883</v>
      </c>
      <c r="BC5" s="119">
        <f t="shared" si="5"/>
        <v>-0.30016564078486424</v>
      </c>
      <c r="BD5" s="119">
        <f t="shared" si="6"/>
        <v>-0.97778568939547172</v>
      </c>
      <c r="BE5" s="119">
        <f t="shared" si="7"/>
        <v>-0.53196684118609139</v>
      </c>
      <c r="BF5" s="119">
        <f t="shared" si="8"/>
        <v>-0.86602052222817882</v>
      </c>
      <c r="BG5" s="119">
        <f t="shared" si="8"/>
        <v>-0.86602046595019655</v>
      </c>
      <c r="BH5" s="119">
        <f t="shared" si="8"/>
        <v>-0.86601984332389947</v>
      </c>
      <c r="BI5" s="119">
        <f t="shared" si="8"/>
        <v>-0.86601295498536335</v>
      </c>
      <c r="BJ5" s="119">
        <f t="shared" si="8"/>
        <v>-0.86593675054251074</v>
      </c>
      <c r="BK5" s="119">
        <f t="shared" si="8"/>
        <v>-0.86509416954697316</v>
      </c>
      <c r="BL5" s="119">
        <f t="shared" si="8"/>
        <v>-0.85583268607427254</v>
      </c>
      <c r="BM5" s="119">
        <f t="shared" si="9"/>
        <v>-0.75974237355255403</v>
      </c>
    </row>
    <row r="6" spans="1:65" ht="12.95" customHeight="1" x14ac:dyDescent="0.2">
      <c r="A6" s="139" t="s">
        <v>40</v>
      </c>
      <c r="T6" s="140">
        <f>AB13*149000000/300000/86400</f>
        <v>3.5150142476875067E-3</v>
      </c>
      <c r="Y6" s="140">
        <f>T6</f>
        <v>3.5150142476875067E-3</v>
      </c>
      <c r="AA6" s="135" t="s">
        <v>41</v>
      </c>
      <c r="AB6" s="136">
        <f t="shared" si="10"/>
        <v>3.5291686674768529E-3</v>
      </c>
      <c r="AC6" s="137">
        <v>0.3529168667476853</v>
      </c>
      <c r="AD6" s="119">
        <v>0.01</v>
      </c>
      <c r="AE6" s="130" t="s">
        <v>29</v>
      </c>
      <c r="AF6" s="137">
        <v>0.33712409636413626</v>
      </c>
      <c r="AG6" s="137">
        <v>0.35242312921134283</v>
      </c>
      <c r="AH6" s="137">
        <v>0.33272425204658318</v>
      </c>
      <c r="AI6" s="137">
        <v>0.33983003123497851</v>
      </c>
      <c r="AJ6" s="137">
        <v>0.3529168667476853</v>
      </c>
      <c r="AL6" s="131"/>
      <c r="AW6" s="119">
        <f t="shared" si="0"/>
        <v>-3.8651076928836016E-3</v>
      </c>
      <c r="AX6" s="119">
        <v>-1200</v>
      </c>
      <c r="AY6" s="119">
        <f t="shared" si="1"/>
        <v>-4.0923943018848427E-3</v>
      </c>
      <c r="AZ6" s="119">
        <f t="shared" si="2"/>
        <v>-3.8651076928836016E-3</v>
      </c>
      <c r="BA6" s="119">
        <f t="shared" si="3"/>
        <v>-2.2728660900124073E-4</v>
      </c>
      <c r="BB6" s="119">
        <f t="shared" si="4"/>
        <v>1.0928698074463286</v>
      </c>
      <c r="BC6" s="119">
        <f t="shared" si="5"/>
        <v>-0.1686998674731508</v>
      </c>
      <c r="BD6" s="119">
        <f t="shared" si="6"/>
        <v>-0.84242987405816516</v>
      </c>
      <c r="BE6" s="119">
        <f t="shared" si="7"/>
        <v>-0.44803056638522937</v>
      </c>
      <c r="BF6" s="119">
        <f t="shared" si="8"/>
        <v>-0.74254948066810855</v>
      </c>
      <c r="BG6" s="119">
        <f t="shared" si="8"/>
        <v>-0.74254937613340277</v>
      </c>
      <c r="BH6" s="119">
        <f t="shared" si="8"/>
        <v>-0.7425483591492511</v>
      </c>
      <c r="BI6" s="119">
        <f t="shared" si="8"/>
        <v>-0.7425384652907675</v>
      </c>
      <c r="BJ6" s="119">
        <f t="shared" si="8"/>
        <v>-0.74244221632947627</v>
      </c>
      <c r="BK6" s="119">
        <f t="shared" si="8"/>
        <v>-0.741506334836183</v>
      </c>
      <c r="BL6" s="119">
        <f t="shared" si="8"/>
        <v>-0.73244760028724365</v>
      </c>
      <c r="BM6" s="119">
        <f t="shared" si="9"/>
        <v>-0.64821238730864017</v>
      </c>
    </row>
    <row r="7" spans="1:65" ht="12.95" customHeight="1" x14ac:dyDescent="0.2">
      <c r="A7" s="119" t="s">
        <v>42</v>
      </c>
      <c r="C7" s="119">
        <f>+C4</f>
        <v>54066.430200000003</v>
      </c>
      <c r="D7" s="138" t="s">
        <v>43</v>
      </c>
      <c r="T7" s="119">
        <v>0.66</v>
      </c>
      <c r="AA7" s="135" t="s">
        <v>44</v>
      </c>
      <c r="AB7" s="136">
        <f t="shared" si="10"/>
        <v>0.13951716759630803</v>
      </c>
      <c r="AC7" s="137">
        <v>0.13951716759630803</v>
      </c>
      <c r="AD7" s="119">
        <v>1</v>
      </c>
      <c r="AE7" s="130"/>
      <c r="AF7" s="137">
        <v>0.33881629839285649</v>
      </c>
      <c r="AG7" s="137">
        <v>0.26327777633709998</v>
      </c>
      <c r="AH7" s="137">
        <v>1.2118342371172342E-2</v>
      </c>
      <c r="AI7" s="137">
        <v>4.8117645668164753E-2</v>
      </c>
      <c r="AJ7" s="137">
        <v>0.13951716759630803</v>
      </c>
      <c r="AL7" s="131"/>
      <c r="AW7" s="119">
        <f t="shared" si="0"/>
        <v>-3.8150189227777907E-3</v>
      </c>
      <c r="AX7" s="119">
        <v>-1000</v>
      </c>
      <c r="AY7" s="119">
        <f t="shared" si="1"/>
        <v>-3.6037586222539704E-3</v>
      </c>
      <c r="AZ7" s="119">
        <f t="shared" si="2"/>
        <v>-3.8150189227777907E-3</v>
      </c>
      <c r="BA7" s="119">
        <f t="shared" si="3"/>
        <v>2.1126030052382006E-4</v>
      </c>
      <c r="BB7" s="119">
        <f t="shared" si="4"/>
        <v>1.1063935662362545</v>
      </c>
      <c r="BC7" s="119">
        <f t="shared" si="5"/>
        <v>-3.0573831299870364E-2</v>
      </c>
      <c r="BD7" s="119">
        <f t="shared" si="6"/>
        <v>-0.70349798841429101</v>
      </c>
      <c r="BE7" s="119">
        <f t="shared" si="7"/>
        <v>-0.36701180340485612</v>
      </c>
      <c r="BF7" s="119">
        <f t="shared" si="8"/>
        <v>-0.61745783863821779</v>
      </c>
      <c r="BG7" s="119">
        <f t="shared" si="8"/>
        <v>-0.61745767863795131</v>
      </c>
      <c r="BH7" s="119">
        <f t="shared" si="8"/>
        <v>-0.61745627211389931</v>
      </c>
      <c r="BI7" s="119">
        <f t="shared" si="8"/>
        <v>-0.61744390775801139</v>
      </c>
      <c r="BJ7" s="119">
        <f t="shared" si="8"/>
        <v>-0.61733522086659598</v>
      </c>
      <c r="BK7" s="119">
        <f t="shared" si="8"/>
        <v>-0.61638018660144434</v>
      </c>
      <c r="BL7" s="119">
        <f t="shared" si="8"/>
        <v>-0.60801580359554486</v>
      </c>
      <c r="BM7" s="119">
        <f t="shared" si="9"/>
        <v>-0.53668240106472609</v>
      </c>
    </row>
    <row r="8" spans="1:65" ht="12.95" customHeight="1" x14ac:dyDescent="0.2">
      <c r="A8" s="119" t="s">
        <v>45</v>
      </c>
      <c r="C8" s="119">
        <f>+D4</f>
        <v>0.26634960000000002</v>
      </c>
      <c r="D8" s="132" t="s">
        <v>46</v>
      </c>
      <c r="T8" s="119">
        <v>3788.1</v>
      </c>
      <c r="AA8" s="135" t="s">
        <v>47</v>
      </c>
      <c r="AB8" s="136">
        <f t="shared" si="10"/>
        <v>8.216546440310081</v>
      </c>
      <c r="AC8" s="137">
        <v>8.216546440310081E-2</v>
      </c>
      <c r="AD8" s="140">
        <v>100</v>
      </c>
      <c r="AE8" s="130" t="s">
        <v>48</v>
      </c>
      <c r="AF8" s="137">
        <v>8.8748067297139716E-2</v>
      </c>
      <c r="AG8" s="137">
        <v>8.4699412384836817E-2</v>
      </c>
      <c r="AH8" s="137">
        <v>7.2707249815702077E-2</v>
      </c>
      <c r="AI8" s="137">
        <v>7.4530101929278281E-2</v>
      </c>
      <c r="AJ8" s="137">
        <v>8.216546440310081E-2</v>
      </c>
      <c r="AL8" s="131"/>
      <c r="AW8" s="119">
        <f t="shared" si="0"/>
        <v>-3.7618160268244158E-3</v>
      </c>
      <c r="AX8" s="119">
        <v>-800</v>
      </c>
      <c r="AY8" s="119">
        <f t="shared" si="1"/>
        <v>-3.1103480688082631E-3</v>
      </c>
      <c r="AZ8" s="119">
        <f t="shared" si="2"/>
        <v>-3.7618160268244158E-3</v>
      </c>
      <c r="BA8" s="119">
        <f t="shared" si="3"/>
        <v>6.5146795801615271E-4</v>
      </c>
      <c r="BB8" s="119">
        <f t="shared" si="4"/>
        <v>1.1181064043569278</v>
      </c>
      <c r="BC8" s="119">
        <f t="shared" si="5"/>
        <v>0.11133709050505414</v>
      </c>
      <c r="BD8" s="119">
        <f t="shared" si="6"/>
        <v>-0.56135098730263233</v>
      </c>
      <c r="BE8" s="119">
        <f t="shared" si="7"/>
        <v>-0.28828581646483814</v>
      </c>
      <c r="BF8" s="119">
        <f t="shared" si="8"/>
        <v>-0.49092684793530506</v>
      </c>
      <c r="BG8" s="119">
        <f t="shared" si="8"/>
        <v>-0.49092664392592222</v>
      </c>
      <c r="BH8" s="119">
        <f t="shared" si="8"/>
        <v>-0.49092498584875005</v>
      </c>
      <c r="BI8" s="119">
        <f t="shared" si="8"/>
        <v>-0.49091150995489685</v>
      </c>
      <c r="BJ8" s="119">
        <f t="shared" si="8"/>
        <v>-0.4908019892711063</v>
      </c>
      <c r="BK8" s="119">
        <f t="shared" si="8"/>
        <v>-0.48991213517202858</v>
      </c>
      <c r="BL8" s="119">
        <f t="shared" si="8"/>
        <v>-0.48269761453115573</v>
      </c>
      <c r="BM8" s="119">
        <f t="shared" si="9"/>
        <v>-0.42515241482081223</v>
      </c>
    </row>
    <row r="9" spans="1:65" ht="12.95" customHeight="1" x14ac:dyDescent="0.2">
      <c r="A9" s="141" t="s">
        <v>49</v>
      </c>
      <c r="B9" s="142">
        <v>129</v>
      </c>
      <c r="C9" s="143" t="str">
        <f>"F"&amp;B9</f>
        <v>F129</v>
      </c>
      <c r="D9" s="144" t="str">
        <f>"G"&amp;B9</f>
        <v>G129</v>
      </c>
      <c r="T9" s="119">
        <v>220.1</v>
      </c>
      <c r="AA9" s="135" t="s">
        <v>50</v>
      </c>
      <c r="AB9" s="136">
        <f t="shared" si="10"/>
        <v>38.555441109233236</v>
      </c>
      <c r="AC9" s="137">
        <v>38.555441109233236</v>
      </c>
      <c r="AD9" s="119">
        <v>1</v>
      </c>
      <c r="AE9" s="130" t="s">
        <v>51</v>
      </c>
      <c r="AF9" s="137">
        <v>38.560978281288968</v>
      </c>
      <c r="AG9" s="137">
        <v>38.559875208338035</v>
      </c>
      <c r="AH9" s="137">
        <v>38.55698229299049</v>
      </c>
      <c r="AI9" s="137">
        <v>38.556577857624681</v>
      </c>
      <c r="AJ9" s="137">
        <v>38.555441109233236</v>
      </c>
      <c r="AL9" s="131"/>
      <c r="AW9" s="119">
        <f t="shared" si="0"/>
        <v>-3.7054990050234778E-3</v>
      </c>
      <c r="AX9" s="119">
        <v>-600</v>
      </c>
      <c r="AY9" s="119">
        <f t="shared" si="1"/>
        <v>-2.6202044347492705E-3</v>
      </c>
      <c r="AZ9" s="119">
        <f t="shared" si="2"/>
        <v>-3.7054990050234778E-3</v>
      </c>
      <c r="BA9" s="119">
        <f t="shared" si="3"/>
        <v>1.0852945702742073E-3</v>
      </c>
      <c r="BB9" s="119">
        <f t="shared" si="4"/>
        <v>1.1275913650629101</v>
      </c>
      <c r="BC9" s="119">
        <f t="shared" si="5"/>
        <v>0.25364348886273325</v>
      </c>
      <c r="BD9" s="119">
        <f t="shared" si="6"/>
        <v>-0.41647431892805925</v>
      </c>
      <c r="BE9" s="119">
        <f t="shared" si="7"/>
        <v>-0.21130020881333053</v>
      </c>
      <c r="BF9" s="119">
        <f t="shared" si="8"/>
        <v>-0.36318653066142964</v>
      </c>
      <c r="BG9" s="119">
        <f t="shared" si="8"/>
        <v>-0.36318631638134313</v>
      </c>
      <c r="BH9" s="119">
        <f t="shared" si="8"/>
        <v>-0.36318467333641791</v>
      </c>
      <c r="BI9" s="119">
        <f t="shared" si="8"/>
        <v>-0.36317207492205</v>
      </c>
      <c r="BJ9" s="119">
        <f t="shared" si="8"/>
        <v>-0.3630754757669355</v>
      </c>
      <c r="BK9" s="119">
        <f t="shared" si="8"/>
        <v>-0.36233491321641442</v>
      </c>
      <c r="BL9" s="119">
        <f t="shared" si="8"/>
        <v>-0.35666436598132878</v>
      </c>
      <c r="BM9" s="119">
        <f t="shared" si="9"/>
        <v>-0.31362242857689815</v>
      </c>
    </row>
    <row r="10" spans="1:65" ht="12.95" customHeight="1" x14ac:dyDescent="0.2">
      <c r="C10" s="145" t="s">
        <v>52</v>
      </c>
      <c r="D10" s="145" t="s">
        <v>53</v>
      </c>
      <c r="T10" s="119">
        <v>55642</v>
      </c>
      <c r="AA10" s="146" t="s">
        <v>54</v>
      </c>
      <c r="AB10" s="147">
        <f t="shared" si="10"/>
        <v>54377.821106512412</v>
      </c>
      <c r="AC10" s="148">
        <v>5.4377821106512414</v>
      </c>
      <c r="AD10" s="119">
        <v>10000</v>
      </c>
      <c r="AE10" s="130" t="s">
        <v>55</v>
      </c>
      <c r="AF10" s="148">
        <v>5.4126797921832299</v>
      </c>
      <c r="AG10" s="148">
        <v>5.4264983288646844</v>
      </c>
      <c r="AH10" s="148">
        <v>5.4645700835217532</v>
      </c>
      <c r="AI10" s="148">
        <v>5.4590020905841063</v>
      </c>
      <c r="AJ10" s="148">
        <v>5.4377821106512414</v>
      </c>
      <c r="AL10" s="131"/>
      <c r="AW10" s="119">
        <f t="shared" si="0"/>
        <v>-3.6460678573749759E-3</v>
      </c>
      <c r="AX10" s="119">
        <v>-400</v>
      </c>
      <c r="AY10" s="119">
        <f t="shared" si="1"/>
        <v>-2.1416699211394908E-3</v>
      </c>
      <c r="AZ10" s="119">
        <f t="shared" si="2"/>
        <v>-3.6460678573749759E-3</v>
      </c>
      <c r="BA10" s="119">
        <f t="shared" si="3"/>
        <v>1.5043979362354854E-3</v>
      </c>
      <c r="BB10" s="119">
        <f t="shared" si="4"/>
        <v>1.1344822641789667</v>
      </c>
      <c r="BC10" s="119">
        <f t="shared" si="5"/>
        <v>0.39259248021659088</v>
      </c>
      <c r="BD10" s="119">
        <f t="shared" si="6"/>
        <v>-0.26947069525084816</v>
      </c>
      <c r="BE10" s="119">
        <f t="shared" si="7"/>
        <v>-0.13555662294722459</v>
      </c>
      <c r="BF10" s="119">
        <f t="shared" si="8"/>
        <v>-0.23451176330519063</v>
      </c>
      <c r="BG10" s="119">
        <f t="shared" si="8"/>
        <v>-0.23451158760099991</v>
      </c>
      <c r="BH10" s="119">
        <f t="shared" si="8"/>
        <v>-0.23451029278619359</v>
      </c>
      <c r="BI10" s="119">
        <f t="shared" si="8"/>
        <v>-0.23450075093516778</v>
      </c>
      <c r="BJ10" s="119">
        <f t="shared" si="8"/>
        <v>-0.23443043504740296</v>
      </c>
      <c r="BK10" s="119">
        <f t="shared" si="8"/>
        <v>-0.2339122990094277</v>
      </c>
      <c r="BL10" s="119">
        <f t="shared" si="8"/>
        <v>-0.23009627619769665</v>
      </c>
      <c r="BM10" s="119">
        <f t="shared" si="9"/>
        <v>-0.20209244233298418</v>
      </c>
    </row>
    <row r="11" spans="1:65" ht="12.95" customHeight="1" x14ac:dyDescent="0.2">
      <c r="A11" s="119" t="s">
        <v>56</v>
      </c>
      <c r="C11" s="144">
        <f ca="1">INTERCEPT(INDIRECT($D$9):G983,INDIRECT($C$9):F983)</f>
        <v>6.3864401629676271E-2</v>
      </c>
      <c r="D11" s="120"/>
      <c r="AA11" s="149" t="s">
        <v>57</v>
      </c>
      <c r="AB11" s="144">
        <f>1-AB7^2</f>
        <v>0.98053495994590367</v>
      </c>
      <c r="AC11" s="150">
        <f>SUM(AB21:AB385)</f>
        <v>6.9361751233885304E-3</v>
      </c>
      <c r="AD11" s="149" t="s">
        <v>58</v>
      </c>
      <c r="AE11" s="130"/>
      <c r="AF11" s="144">
        <v>2.6461048587821828E-4</v>
      </c>
      <c r="AG11" s="144">
        <v>1.1707279540001593E-4</v>
      </c>
      <c r="AH11" s="144">
        <v>9.2177471472555341E-5</v>
      </c>
      <c r="AI11" s="144">
        <v>9.3639285999205739E-5</v>
      </c>
      <c r="AJ11" s="144">
        <v>1.024714214413197E-4</v>
      </c>
      <c r="AL11" s="144"/>
      <c r="AW11" s="119">
        <f t="shared" si="0"/>
        <v>-3.5835225838789109E-3</v>
      </c>
      <c r="AX11" s="119">
        <v>-200</v>
      </c>
      <c r="AY11" s="119">
        <f t="shared" si="1"/>
        <v>-1.6830599593928043E-3</v>
      </c>
      <c r="AZ11" s="119">
        <f t="shared" si="2"/>
        <v>-3.5835225838789109E-3</v>
      </c>
      <c r="BA11" s="119">
        <f t="shared" si="3"/>
        <v>1.9004626244861066E-3</v>
      </c>
      <c r="BB11" s="119">
        <f t="shared" si="4"/>
        <v>1.1384963724212638</v>
      </c>
      <c r="BC11" s="119">
        <f t="shared" si="5"/>
        <v>0.52428693886557753</v>
      </c>
      <c r="BD11" s="119">
        <f t="shared" si="6"/>
        <v>-0.12104187157212264</v>
      </c>
      <c r="BE11" s="119">
        <f t="shared" si="7"/>
        <v>-6.0594935904921612E-2</v>
      </c>
      <c r="BF11" s="119">
        <f t="shared" si="8"/>
        <v>-0.10521462099188338</v>
      </c>
      <c r="BG11" s="119">
        <f t="shared" si="8"/>
        <v>-0.10521453089204864</v>
      </c>
      <c r="BH11" s="119">
        <f t="shared" si="8"/>
        <v>-0.10521388150351189</v>
      </c>
      <c r="BI11" s="119">
        <f t="shared" si="8"/>
        <v>-0.10520920108035442</v>
      </c>
      <c r="BJ11" s="119">
        <f t="shared" si="8"/>
        <v>-0.10517546732118596</v>
      </c>
      <c r="BK11" s="119">
        <f t="shared" si="8"/>
        <v>-0.10493233761884256</v>
      </c>
      <c r="BL11" s="119">
        <f t="shared" si="8"/>
        <v>-0.10318020939540136</v>
      </c>
      <c r="BM11" s="119">
        <f t="shared" si="9"/>
        <v>-9.0562456089070209E-2</v>
      </c>
    </row>
    <row r="12" spans="1:65" ht="12.95" customHeight="1" x14ac:dyDescent="0.2">
      <c r="A12" s="119" t="s">
        <v>59</v>
      </c>
      <c r="C12" s="144">
        <f ca="1">SLOPE(INDIRECT($D$9):G983,INDIRECT($C$9):F983)</f>
        <v>-3.0835708056977323E-6</v>
      </c>
      <c r="D12" s="120"/>
      <c r="AA12" s="151" t="s">
        <v>60</v>
      </c>
      <c r="AB12" s="144">
        <f>AB7*SIN(RADIANS(AB9))</f>
        <v>8.6957091084695473E-2</v>
      </c>
      <c r="AE12" s="130"/>
      <c r="AW12" s="119">
        <f t="shared" si="0"/>
        <v>-3.517863184535282E-3</v>
      </c>
      <c r="AX12" s="119">
        <v>0</v>
      </c>
      <c r="AY12" s="119">
        <f t="shared" si="1"/>
        <v>-1.2523016517033878E-3</v>
      </c>
      <c r="AZ12" s="119">
        <f t="shared" si="2"/>
        <v>-3.517863184535282E-3</v>
      </c>
      <c r="BA12" s="119">
        <f t="shared" si="3"/>
        <v>2.2655615328318942E-3</v>
      </c>
      <c r="BB12" s="119">
        <f t="shared" si="4"/>
        <v>1.1394623234855978</v>
      </c>
      <c r="BC12" s="119">
        <f t="shared" si="5"/>
        <v>0.6449512919979361</v>
      </c>
      <c r="BD12" s="119">
        <f t="shared" si="6"/>
        <v>2.8040154328756096E-2</v>
      </c>
      <c r="BE12" s="119">
        <f t="shared" si="7"/>
        <v>1.4020995844046206E-2</v>
      </c>
      <c r="BF12" s="119">
        <f t="shared" ref="BF12:BL21" si="11">$BM12+$AB$7*SIN(BG12)</f>
        <v>2.4366774048599493E-2</v>
      </c>
      <c r="BG12" s="119">
        <f t="shared" si="11"/>
        <v>2.4366752512939217E-2</v>
      </c>
      <c r="BH12" s="119">
        <f t="shared" si="11"/>
        <v>2.4366598108606988E-2</v>
      </c>
      <c r="BI12" s="119">
        <f t="shared" si="11"/>
        <v>2.436549107510369E-2</v>
      </c>
      <c r="BJ12" s="119">
        <f t="shared" si="11"/>
        <v>2.4357553972402666E-2</v>
      </c>
      <c r="BK12" s="119">
        <f t="shared" si="11"/>
        <v>2.4300647339159695E-2</v>
      </c>
      <c r="BL12" s="119">
        <f t="shared" si="11"/>
        <v>2.3892646230844829E-2</v>
      </c>
      <c r="BM12" s="119">
        <f t="shared" si="9"/>
        <v>2.0967530154843761E-2</v>
      </c>
    </row>
    <row r="13" spans="1:65" ht="12.95" customHeight="1" x14ac:dyDescent="0.2">
      <c r="A13" s="119" t="s">
        <v>61</v>
      </c>
      <c r="C13" s="120" t="s">
        <v>62</v>
      </c>
      <c r="T13" s="119">
        <v>1.0089999999999999</v>
      </c>
      <c r="AA13" s="152" t="s">
        <v>63</v>
      </c>
      <c r="AB13" s="153">
        <f>AB6*86400*300000/149600000</f>
        <v>0.61147093489973281</v>
      </c>
      <c r="AC13" s="119" t="s">
        <v>64</v>
      </c>
      <c r="AD13" s="154"/>
      <c r="AE13" s="130"/>
      <c r="AF13" s="155"/>
      <c r="AG13" s="156"/>
      <c r="AW13" s="119">
        <f t="shared" si="0"/>
        <v>-3.4490896593440895E-3</v>
      </c>
      <c r="AX13" s="119">
        <v>200</v>
      </c>
      <c r="AY13" s="119">
        <f t="shared" si="1"/>
        <v>-8.5657406870015508E-4</v>
      </c>
      <c r="AZ13" s="119">
        <f t="shared" si="2"/>
        <v>-3.4490896593440895E-3</v>
      </c>
      <c r="BA13" s="119">
        <f t="shared" si="3"/>
        <v>2.5925155906439345E-3</v>
      </c>
      <c r="BB13" s="119">
        <f t="shared" si="4"/>
        <v>1.1373381343896289</v>
      </c>
      <c r="BC13" s="119">
        <f t="shared" si="5"/>
        <v>0.75120748704161122</v>
      </c>
      <c r="BD13" s="119">
        <f t="shared" si="6"/>
        <v>0.17697013024265906</v>
      </c>
      <c r="BE13" s="119">
        <f t="shared" si="7"/>
        <v>8.8716725092012644E-2</v>
      </c>
      <c r="BF13" s="119">
        <f t="shared" si="11"/>
        <v>0.15388205734514998</v>
      </c>
      <c r="BG13" s="119">
        <f t="shared" si="11"/>
        <v>0.15388193050211907</v>
      </c>
      <c r="BH13" s="119">
        <f t="shared" si="11"/>
        <v>0.15388101047353214</v>
      </c>
      <c r="BI13" s="119">
        <f t="shared" si="11"/>
        <v>0.15387433724839544</v>
      </c>
      <c r="BJ13" s="119">
        <f t="shared" si="11"/>
        <v>0.15382593468333042</v>
      </c>
      <c r="BK13" s="119">
        <f t="shared" si="11"/>
        <v>0.15347486968074295</v>
      </c>
      <c r="BL13" s="119">
        <f t="shared" si="11"/>
        <v>0.15092915422068209</v>
      </c>
      <c r="BM13" s="119">
        <f t="shared" si="9"/>
        <v>0.13249751639875773</v>
      </c>
    </row>
    <row r="14" spans="1:65" ht="12.95" customHeight="1" x14ac:dyDescent="0.2">
      <c r="AA14" s="152" t="s">
        <v>65</v>
      </c>
      <c r="AB14" s="144">
        <f>2*AB5*365.24/C8</f>
        <v>1.0675849753144876E-7</v>
      </c>
      <c r="AC14" s="119" t="s">
        <v>66</v>
      </c>
      <c r="AE14" s="130"/>
      <c r="AF14" s="119">
        <v>1.0885011591927455E-7</v>
      </c>
      <c r="AG14" s="156">
        <v>1.0908062335251091E-7</v>
      </c>
      <c r="AH14" s="119">
        <v>1.1791686765454551E-7</v>
      </c>
      <c r="AI14" s="119">
        <v>1.1519854230114149E-7</v>
      </c>
      <c r="AJ14" s="119">
        <v>1.0675849753144876E-7</v>
      </c>
      <c r="AW14" s="119">
        <f t="shared" si="0"/>
        <v>-3.377202008305334E-3</v>
      </c>
      <c r="AX14" s="119">
        <v>400</v>
      </c>
      <c r="AY14" s="119">
        <f t="shared" si="1"/>
        <v>-5.0199009355001573E-4</v>
      </c>
      <c r="AZ14" s="119">
        <f t="shared" si="2"/>
        <v>-3.377202008305334E-3</v>
      </c>
      <c r="BA14" s="119">
        <f t="shared" si="3"/>
        <v>2.8752119147553183E-3</v>
      </c>
      <c r="BB14" s="119">
        <f t="shared" si="4"/>
        <v>1.1322157455649191</v>
      </c>
      <c r="BC14" s="119">
        <f t="shared" si="5"/>
        <v>0.84031823119259941</v>
      </c>
      <c r="BD14" s="119">
        <f t="shared" si="6"/>
        <v>0.32495060487555771</v>
      </c>
      <c r="BE14" s="119">
        <f t="shared" si="7"/>
        <v>0.16392024843193306</v>
      </c>
      <c r="BF14" s="119">
        <f t="shared" si="11"/>
        <v>0.28298373129520182</v>
      </c>
      <c r="BG14" s="119">
        <f t="shared" si="11"/>
        <v>0.28298353503005219</v>
      </c>
      <c r="BH14" s="119">
        <f t="shared" si="11"/>
        <v>0.28298207001632769</v>
      </c>
      <c r="BI14" s="119">
        <f t="shared" si="11"/>
        <v>0.28297113449696643</v>
      </c>
      <c r="BJ14" s="119">
        <f t="shared" si="11"/>
        <v>0.28288950797528467</v>
      </c>
      <c r="BK14" s="119">
        <f t="shared" si="11"/>
        <v>0.28228028035096608</v>
      </c>
      <c r="BL14" s="119">
        <f t="shared" si="11"/>
        <v>0.27773662977127056</v>
      </c>
      <c r="BM14" s="119">
        <f t="shared" si="9"/>
        <v>0.2440275026426717</v>
      </c>
    </row>
    <row r="15" spans="1:65" ht="12.95" customHeight="1" x14ac:dyDescent="0.2">
      <c r="A15" s="139" t="s">
        <v>67</v>
      </c>
      <c r="C15" s="157">
        <f ca="1">(C7+C11)+(C8+C12)*INT(MAX(F21:F3524))</f>
        <v>59600.641982767433</v>
      </c>
      <c r="E15" s="141" t="s">
        <v>68</v>
      </c>
      <c r="F15" s="138">
        <v>1</v>
      </c>
      <c r="AA15" s="151" t="s">
        <v>69</v>
      </c>
      <c r="AB15" s="144">
        <f>(AB10-AB2)/AD2</f>
        <v>1169.1059664156051</v>
      </c>
      <c r="AC15" s="119" t="s">
        <v>70</v>
      </c>
      <c r="AE15" s="130"/>
      <c r="AG15" s="158"/>
      <c r="AW15" s="119">
        <f t="shared" si="0"/>
        <v>-3.3022002314190145E-3</v>
      </c>
      <c r="AX15" s="119">
        <v>600</v>
      </c>
      <c r="AY15" s="119">
        <f t="shared" si="1"/>
        <v>-1.9335483360472146E-4</v>
      </c>
      <c r="AZ15" s="119">
        <f t="shared" si="2"/>
        <v>-3.3022002314190145E-3</v>
      </c>
      <c r="BA15" s="119">
        <f t="shared" si="3"/>
        <v>3.1088453978142931E-3</v>
      </c>
      <c r="BB15" s="119">
        <f t="shared" si="4"/>
        <v>1.1243111423267012</v>
      </c>
      <c r="BC15" s="119">
        <f t="shared" si="5"/>
        <v>0.91035926740855</v>
      </c>
      <c r="BD15" s="119">
        <f t="shared" si="6"/>
        <v>0.47123201820414001</v>
      </c>
      <c r="BE15" s="119">
        <f t="shared" si="7"/>
        <v>0.24007512089666228</v>
      </c>
      <c r="BF15" s="119">
        <f t="shared" si="11"/>
        <v>0.4113419656034234</v>
      </c>
      <c r="BG15" s="119">
        <f t="shared" si="11"/>
        <v>0.41134174997760442</v>
      </c>
      <c r="BH15" s="119">
        <f t="shared" si="11"/>
        <v>0.41134006381237981</v>
      </c>
      <c r="BI15" s="119">
        <f t="shared" si="11"/>
        <v>0.41132687826736364</v>
      </c>
      <c r="BJ15" s="119">
        <f t="shared" si="11"/>
        <v>0.41122377200854487</v>
      </c>
      <c r="BK15" s="119">
        <f t="shared" si="11"/>
        <v>0.4104176775641134</v>
      </c>
      <c r="BL15" s="119">
        <f t="shared" si="11"/>
        <v>0.40412523404813933</v>
      </c>
      <c r="BM15" s="119">
        <f t="shared" si="9"/>
        <v>0.35555748888658567</v>
      </c>
    </row>
    <row r="16" spans="1:65" ht="12.95" customHeight="1" x14ac:dyDescent="0.2">
      <c r="A16" s="139" t="s">
        <v>71</v>
      </c>
      <c r="C16" s="157">
        <f ca="1">+C8+C12</f>
        <v>0.26634651642919432</v>
      </c>
      <c r="E16" s="141" t="s">
        <v>72</v>
      </c>
      <c r="F16" s="144">
        <f ca="1">NOW()+15018.5+$C$5/24</f>
        <v>60312.778054282404</v>
      </c>
      <c r="AA16" s="149" t="s">
        <v>73</v>
      </c>
      <c r="AB16" s="119">
        <f>365.24*AB8</f>
        <v>3001.0114218588542</v>
      </c>
      <c r="AC16" s="119" t="s">
        <v>29</v>
      </c>
      <c r="AD16" s="144"/>
      <c r="AE16" s="130"/>
      <c r="AW16" s="119">
        <f t="shared" si="0"/>
        <v>-3.224084328685132E-3</v>
      </c>
      <c r="AX16" s="119">
        <v>800</v>
      </c>
      <c r="AY16" s="119">
        <f t="shared" si="1"/>
        <v>6.5976374632371274E-5</v>
      </c>
      <c r="AZ16" s="119">
        <f t="shared" si="2"/>
        <v>-3.224084328685132E-3</v>
      </c>
      <c r="BA16" s="119">
        <f t="shared" si="3"/>
        <v>3.2900607033175032E-3</v>
      </c>
      <c r="BB16" s="119">
        <f t="shared" si="4"/>
        <v>1.1139420826550754</v>
      </c>
      <c r="BC16" s="119">
        <f t="shared" si="5"/>
        <v>0.96029742911221994</v>
      </c>
      <c r="BD16" s="119">
        <f t="shared" si="6"/>
        <v>0.61514701412525241</v>
      </c>
      <c r="BE16" s="119">
        <f t="shared" si="7"/>
        <v>0.31765410311744668</v>
      </c>
      <c r="BF16" s="119">
        <f t="shared" si="11"/>
        <v>0.5386575394099582</v>
      </c>
      <c r="BG16" s="119">
        <f t="shared" si="11"/>
        <v>0.53865734915502095</v>
      </c>
      <c r="BH16" s="119">
        <f t="shared" si="11"/>
        <v>0.53865576053777064</v>
      </c>
      <c r="BI16" s="119">
        <f t="shared" si="11"/>
        <v>0.53864249573843093</v>
      </c>
      <c r="BJ16" s="119">
        <f t="shared" si="11"/>
        <v>0.53853174005968285</v>
      </c>
      <c r="BK16" s="119">
        <f t="shared" si="11"/>
        <v>0.53760726096271227</v>
      </c>
      <c r="BL16" s="119">
        <f t="shared" si="11"/>
        <v>0.52991033313189218</v>
      </c>
      <c r="BM16" s="119">
        <f t="shared" si="9"/>
        <v>0.46708747513049964</v>
      </c>
    </row>
    <row r="17" spans="1:65" ht="12.95" customHeight="1" x14ac:dyDescent="0.2">
      <c r="A17" s="141" t="s">
        <v>74</v>
      </c>
      <c r="C17" s="119">
        <f>COUNT(C21:C2182)</f>
        <v>117</v>
      </c>
      <c r="E17" s="141" t="s">
        <v>75</v>
      </c>
      <c r="F17" s="144">
        <f ca="1">ROUND(2*(F16-$C$7)/$C$8,0)/2+F15</f>
        <v>23452.5</v>
      </c>
      <c r="T17" s="119">
        <v>9.4999999999999998E-3</v>
      </c>
      <c r="AA17" s="149" t="s">
        <v>76</v>
      </c>
      <c r="AB17" s="159">
        <f>AB13^3/AB8^2</f>
        <v>3.386482432480944E-3</v>
      </c>
      <c r="AE17" s="130"/>
      <c r="AW17" s="119">
        <f t="shared" si="0"/>
        <v>-3.1428543001036854E-3</v>
      </c>
      <c r="AX17" s="119">
        <v>1000</v>
      </c>
      <c r="AY17" s="119">
        <f t="shared" si="1"/>
        <v>2.7413344363185757E-4</v>
      </c>
      <c r="AZ17" s="119">
        <f t="shared" si="2"/>
        <v>-3.1428543001036854E-3</v>
      </c>
      <c r="BA17" s="119">
        <f t="shared" si="3"/>
        <v>3.416987743735543E-3</v>
      </c>
      <c r="BB17" s="119">
        <f t="shared" si="4"/>
        <v>1.1014977589214388</v>
      </c>
      <c r="BC17" s="119">
        <f t="shared" si="5"/>
        <v>0.98997148065120677</v>
      </c>
      <c r="BD17" s="119">
        <f t="shared" si="6"/>
        <v>0.75613543646606785</v>
      </c>
      <c r="BE17" s="119">
        <f t="shared" si="7"/>
        <v>0.39717390684852444</v>
      </c>
      <c r="BF17" s="119">
        <f t="shared" si="11"/>
        <v>0.66467174531915241</v>
      </c>
      <c r="BG17" s="119">
        <f t="shared" si="11"/>
        <v>0.66467160600632103</v>
      </c>
      <c r="BH17" s="119">
        <f t="shared" si="11"/>
        <v>0.66467033741234149</v>
      </c>
      <c r="BI17" s="119">
        <f t="shared" si="11"/>
        <v>0.66465878555035462</v>
      </c>
      <c r="BJ17" s="119">
        <f t="shared" si="11"/>
        <v>0.6645535986943002</v>
      </c>
      <c r="BK17" s="119">
        <f t="shared" si="11"/>
        <v>0.66359620560527099</v>
      </c>
      <c r="BL17" s="119">
        <f t="shared" si="11"/>
        <v>0.65491479228838234</v>
      </c>
      <c r="BM17" s="119">
        <f t="shared" si="9"/>
        <v>0.57861746137441361</v>
      </c>
    </row>
    <row r="18" spans="1:65" ht="12.95" customHeight="1" x14ac:dyDescent="0.2">
      <c r="A18" s="139" t="s">
        <v>77</v>
      </c>
      <c r="C18" s="160">
        <f ca="1">+C15</f>
        <v>59600.641982767433</v>
      </c>
      <c r="D18" s="161">
        <f ca="1">+C16</f>
        <v>0.26634651642919432</v>
      </c>
      <c r="E18" s="141" t="s">
        <v>78</v>
      </c>
      <c r="F18" s="144">
        <f ca="1">ROUND(2*(F16-$C$15)/$C$16,0)/2+F15</f>
        <v>2674.5</v>
      </c>
      <c r="Q18" s="119">
        <f>MAX(Q21:Q857)-MIN(Q21:Q803)</f>
        <v>5534.2298999999985</v>
      </c>
      <c r="R18" s="119" t="s">
        <v>29</v>
      </c>
      <c r="AA18" s="162" t="s">
        <v>79</v>
      </c>
      <c r="AB18" s="163">
        <f>2*PI()/(AB8*365.2422)*AD2</f>
        <v>5.5764993121956989E-4</v>
      </c>
      <c r="AC18" s="164" t="s">
        <v>80</v>
      </c>
      <c r="AD18" s="164"/>
      <c r="AE18" s="165"/>
      <c r="AW18" s="119">
        <f t="shared" si="0"/>
        <v>-3.0585101456746754E-3</v>
      </c>
      <c r="AX18" s="119">
        <v>1200</v>
      </c>
      <c r="AY18" s="119">
        <f t="shared" si="1"/>
        <v>4.3066942322886586E-4</v>
      </c>
      <c r="AZ18" s="119">
        <f t="shared" si="2"/>
        <v>-3.0585101456746754E-3</v>
      </c>
      <c r="BA18" s="119">
        <f t="shared" si="3"/>
        <v>3.4891795689035413E-3</v>
      </c>
      <c r="BB18" s="119">
        <f t="shared" si="4"/>
        <v>1.0874057016139307</v>
      </c>
      <c r="BC18" s="119">
        <f t="shared" si="5"/>
        <v>0.99999151869440572</v>
      </c>
      <c r="BD18" s="119">
        <f t="shared" si="6"/>
        <v>0.89375836289858157</v>
      </c>
      <c r="BE18" s="119">
        <f t="shared" si="7"/>
        <v>0.4792118097462747</v>
      </c>
      <c r="BF18" s="119">
        <f t="shared" si="11"/>
        <v>0.78917263602520915</v>
      </c>
      <c r="BG18" s="119">
        <f t="shared" si="11"/>
        <v>0.78917255119835195</v>
      </c>
      <c r="BH18" s="119">
        <f t="shared" si="11"/>
        <v>0.78917168808877958</v>
      </c>
      <c r="BI18" s="119">
        <f t="shared" si="11"/>
        <v>0.78916290602919381</v>
      </c>
      <c r="BJ18" s="119">
        <f t="shared" si="11"/>
        <v>0.7890735538073832</v>
      </c>
      <c r="BK18" s="119">
        <f t="shared" si="11"/>
        <v>0.78816490486644319</v>
      </c>
      <c r="BL18" s="119">
        <f t="shared" si="11"/>
        <v>0.77897117705364227</v>
      </c>
      <c r="BM18" s="119">
        <f t="shared" si="9"/>
        <v>0.69014744761832758</v>
      </c>
    </row>
    <row r="19" spans="1:65" ht="12.95" customHeight="1" x14ac:dyDescent="0.2">
      <c r="E19" s="141" t="s">
        <v>81</v>
      </c>
      <c r="F19" s="166">
        <f ca="1">+$C$15+$C$16*F18-15018.5-$C$5/24</f>
        <v>45294.881574290652</v>
      </c>
      <c r="AA19" s="67"/>
      <c r="AC19" s="167"/>
      <c r="AW19" s="119">
        <f t="shared" si="0"/>
        <v>-2.9710518653981027E-3</v>
      </c>
      <c r="AX19" s="119">
        <v>1400</v>
      </c>
      <c r="AY19" s="119">
        <f t="shared" si="1"/>
        <v>5.3642155852953646E-4</v>
      </c>
      <c r="AZ19" s="119">
        <f t="shared" si="2"/>
        <v>-2.9710518653981027E-3</v>
      </c>
      <c r="BA19" s="119">
        <f t="shared" si="3"/>
        <v>3.5074734239276392E-3</v>
      </c>
      <c r="BB19" s="119">
        <f t="shared" si="4"/>
        <v>1.0721008006289041</v>
      </c>
      <c r="BC19" s="119">
        <f t="shared" si="5"/>
        <v>0.99158462590900709</v>
      </c>
      <c r="BD19" s="119">
        <f t="shared" si="6"/>
        <v>1.0277014605830253</v>
      </c>
      <c r="BE19" s="119">
        <f t="shared" si="7"/>
        <v>0.56442520875892899</v>
      </c>
      <c r="BF19" s="119">
        <f t="shared" si="11"/>
        <v>0.91199758532119723</v>
      </c>
      <c r="BG19" s="119">
        <f t="shared" si="11"/>
        <v>0.91199754315322556</v>
      </c>
      <c r="BH19" s="119">
        <f t="shared" si="11"/>
        <v>0.91199704942872173</v>
      </c>
      <c r="BI19" s="119">
        <f t="shared" si="11"/>
        <v>0.91199126866933167</v>
      </c>
      <c r="BJ19" s="119">
        <f t="shared" si="11"/>
        <v>0.91192358802250628</v>
      </c>
      <c r="BK19" s="119">
        <f t="shared" si="11"/>
        <v>0.91113162823760319</v>
      </c>
      <c r="BL19" s="119">
        <f t="shared" si="11"/>
        <v>0.90192383378277818</v>
      </c>
      <c r="BM19" s="119">
        <f t="shared" si="9"/>
        <v>0.80167743386224166</v>
      </c>
    </row>
    <row r="20" spans="1:65" ht="12.95" customHeight="1" x14ac:dyDescent="0.2">
      <c r="A20" s="145" t="s">
        <v>82</v>
      </c>
      <c r="B20" s="145" t="s">
        <v>83</v>
      </c>
      <c r="C20" s="145" t="s">
        <v>84</v>
      </c>
      <c r="D20" s="145" t="s">
        <v>85</v>
      </c>
      <c r="E20" s="145" t="s">
        <v>86</v>
      </c>
      <c r="F20" s="145" t="s">
        <v>8</v>
      </c>
      <c r="G20" s="145" t="s">
        <v>87</v>
      </c>
      <c r="H20" s="168" t="s">
        <v>88</v>
      </c>
      <c r="I20" s="168" t="s">
        <v>89</v>
      </c>
      <c r="J20" s="168" t="s">
        <v>90</v>
      </c>
      <c r="K20" s="168" t="s">
        <v>91</v>
      </c>
      <c r="L20" s="168" t="s">
        <v>222</v>
      </c>
      <c r="M20" s="168" t="s">
        <v>223</v>
      </c>
      <c r="N20" s="168" t="s">
        <v>94</v>
      </c>
      <c r="O20" s="168" t="s">
        <v>95</v>
      </c>
      <c r="P20" s="168" t="s">
        <v>96</v>
      </c>
      <c r="Q20" s="145" t="s">
        <v>97</v>
      </c>
      <c r="S20" s="125" t="s">
        <v>98</v>
      </c>
      <c r="U20" s="169" t="s">
        <v>99</v>
      </c>
      <c r="Z20" s="145" t="s">
        <v>8</v>
      </c>
      <c r="AA20" s="168" t="s">
        <v>100</v>
      </c>
      <c r="AB20" s="168" t="s">
        <v>101</v>
      </c>
      <c r="AC20" s="168" t="s">
        <v>102</v>
      </c>
      <c r="AD20" s="168" t="s">
        <v>103</v>
      </c>
      <c r="AE20" s="125" t="s">
        <v>104</v>
      </c>
      <c r="AF20" s="168" t="s">
        <v>105</v>
      </c>
      <c r="AG20" s="170" t="s">
        <v>106</v>
      </c>
      <c r="AH20" s="168" t="s">
        <v>107</v>
      </c>
      <c r="AI20" s="168" t="s">
        <v>12</v>
      </c>
      <c r="AJ20" s="168" t="s">
        <v>13</v>
      </c>
      <c r="AK20" s="168" t="s">
        <v>108</v>
      </c>
      <c r="AL20" s="168" t="s">
        <v>14</v>
      </c>
      <c r="AM20" s="168" t="s">
        <v>15</v>
      </c>
      <c r="AN20" s="145" t="s">
        <v>16</v>
      </c>
      <c r="AO20" s="145" t="s">
        <v>17</v>
      </c>
      <c r="AP20" s="145" t="s">
        <v>18</v>
      </c>
      <c r="AQ20" s="145" t="s">
        <v>19</v>
      </c>
      <c r="AR20" s="145" t="s">
        <v>20</v>
      </c>
      <c r="AS20" s="145" t="s">
        <v>21</v>
      </c>
      <c r="AT20" s="145" t="s">
        <v>22</v>
      </c>
      <c r="AU20" s="145" t="s">
        <v>23</v>
      </c>
      <c r="AV20" s="120"/>
      <c r="AW20" s="119">
        <f t="shared" si="0"/>
        <v>-2.8804794592739657E-3</v>
      </c>
      <c r="AX20" s="119">
        <v>1600</v>
      </c>
      <c r="AY20" s="119">
        <f t="shared" si="1"/>
        <v>5.9332215740473234E-4</v>
      </c>
      <c r="AZ20" s="119">
        <f t="shared" si="2"/>
        <v>-2.8804794592739657E-3</v>
      </c>
      <c r="BA20" s="119">
        <f t="shared" si="3"/>
        <v>3.473801616678698E-3</v>
      </c>
      <c r="BB20" s="119">
        <f t="shared" si="4"/>
        <v>1.055999893430563</v>
      </c>
      <c r="BC20" s="119">
        <f t="shared" si="5"/>
        <v>0.9664176110005277</v>
      </c>
      <c r="BD20" s="119">
        <f t="shared" si="6"/>
        <v>1.1577694259661131</v>
      </c>
      <c r="BE20" s="119">
        <f t="shared" si="7"/>
        <v>0.65357559283322708</v>
      </c>
      <c r="BF20" s="119">
        <f t="shared" si="11"/>
        <v>1.033032616250257</v>
      </c>
      <c r="BG20" s="119">
        <f t="shared" si="11"/>
        <v>1.0330325998411345</v>
      </c>
      <c r="BH20" s="119">
        <f t="shared" si="11"/>
        <v>1.0330323702241879</v>
      </c>
      <c r="BI20" s="119">
        <f t="shared" si="11"/>
        <v>1.0330291571461818</v>
      </c>
      <c r="BJ20" s="119">
        <f t="shared" si="11"/>
        <v>1.0329841976887009</v>
      </c>
      <c r="BK20" s="119">
        <f t="shared" si="11"/>
        <v>1.0323554510540576</v>
      </c>
      <c r="BL20" s="119">
        <f t="shared" si="11"/>
        <v>1.0236308238098264</v>
      </c>
      <c r="BM20" s="119">
        <f t="shared" si="9"/>
        <v>0.91320742010615552</v>
      </c>
    </row>
    <row r="21" spans="1:65" ht="12.95" customHeight="1" x14ac:dyDescent="0.2">
      <c r="A21" s="67" t="s">
        <v>32</v>
      </c>
      <c r="B21" s="120" t="s">
        <v>109</v>
      </c>
      <c r="C21" s="171">
        <v>54066.429499999998</v>
      </c>
      <c r="D21" s="171">
        <v>2.9999999999999997E-4</v>
      </c>
      <c r="E21" s="119">
        <f t="shared" ref="E21:E52" si="12">+(C21-C$7)/C$8</f>
        <v>-2.6281248559952234E-3</v>
      </c>
      <c r="F21" s="119">
        <f t="shared" ref="F21:F52" si="13">ROUND(2*E21,0)/2</f>
        <v>0</v>
      </c>
      <c r="Q21" s="172">
        <f t="shared" ref="Q21:Q52" si="14">+C21-15018.5</f>
        <v>39047.929499999998</v>
      </c>
      <c r="S21" s="120"/>
      <c r="U21" s="119">
        <f t="shared" ref="U21:U36" si="15">+C21-(C$7+F21*C$8)</f>
        <v>-7.0000000414438546E-4</v>
      </c>
      <c r="Z21" s="119">
        <f t="shared" ref="Z21:Z52" si="16">F21</f>
        <v>0</v>
      </c>
      <c r="AA21" s="119">
        <f t="shared" ref="AA21:AA52" si="17">AB$3+AB$4*Z21+AB$5*Z21^2+AH21</f>
        <v>-1.2523016517033878E-3</v>
      </c>
      <c r="AB21" s="140">
        <f t="shared" ref="AB21:AB36" si="18">S21*(U21-AA21)^2</f>
        <v>0</v>
      </c>
      <c r="AC21" s="140">
        <f t="shared" ref="AC21:AC36" si="19">+U21-N21-AH21</f>
        <v>-2.9655615369762797E-3</v>
      </c>
      <c r="AD21" s="119">
        <f t="shared" ref="AD21:AD36" si="20">+U21-AH21</f>
        <v>-2.9655615369762797E-3</v>
      </c>
      <c r="AE21" s="119">
        <f t="shared" ref="AE21:AE52" si="21">AB$3+AB$4*Z21+AB$5*Z21^2</f>
        <v>-3.517863184535282E-3</v>
      </c>
      <c r="AG21" s="120">
        <f t="shared" ref="AG21:AG36" si="22">U21-AH21</f>
        <v>-2.9655615369762797E-3</v>
      </c>
      <c r="AH21" s="119">
        <f t="shared" ref="AH21:AH52" si="23">$AB$6*($AB$11/AI21*AJ21+$AB$12)</f>
        <v>2.2655615328318942E-3</v>
      </c>
      <c r="AI21" s="119">
        <f t="shared" ref="AI21:AI52" si="24">1+$AB$7*COS(AL21)</f>
        <v>1.1394623234855978</v>
      </c>
      <c r="AJ21" s="119">
        <f t="shared" ref="AJ21:AJ52" si="25">SIN(AL21+RADIANS($AB$9))</f>
        <v>0.6449512919979361</v>
      </c>
      <c r="AK21" s="119">
        <f t="shared" ref="AK21:AK52" si="26">$AB$7*SIN(AL21)</f>
        <v>3.9115702850335285E-3</v>
      </c>
      <c r="AL21" s="119">
        <f t="shared" ref="AL21:AL52" si="27">2*ATAN(AM21)</f>
        <v>2.8040154328756096E-2</v>
      </c>
      <c r="AM21" s="119">
        <f t="shared" ref="AM21:AM52" si="28">SQRT((1+$AB$7)/(1-$AB$7))*TAN(AN21/2)</f>
        <v>1.4020995844046206E-2</v>
      </c>
      <c r="AN21" s="119">
        <f t="shared" ref="AN21:AT30" si="29">$AU21+$AB$7*SIN(AO21)</f>
        <v>2.4366774048599493E-2</v>
      </c>
      <c r="AO21" s="119">
        <f t="shared" si="29"/>
        <v>2.4366752512939217E-2</v>
      </c>
      <c r="AP21" s="119">
        <f t="shared" si="29"/>
        <v>2.4366598108606988E-2</v>
      </c>
      <c r="AQ21" s="119">
        <f t="shared" si="29"/>
        <v>2.436549107510369E-2</v>
      </c>
      <c r="AR21" s="119">
        <f t="shared" si="29"/>
        <v>2.4357553972402666E-2</v>
      </c>
      <c r="AS21" s="119">
        <f t="shared" si="29"/>
        <v>2.4300647339159695E-2</v>
      </c>
      <c r="AT21" s="119">
        <f t="shared" si="29"/>
        <v>2.3892646230844829E-2</v>
      </c>
      <c r="AU21" s="119">
        <f t="shared" ref="AU21:AU52" si="30">RADIANS($AB$9)+$AB$18*(F21-AB$15)</f>
        <v>2.0967530154843761E-2</v>
      </c>
      <c r="AW21" s="119">
        <f t="shared" si="0"/>
        <v>-2.7867929273022655E-3</v>
      </c>
      <c r="AX21" s="119">
        <v>1800</v>
      </c>
      <c r="AY21" s="119">
        <f t="shared" si="1"/>
        <v>6.0418598377692551E-4</v>
      </c>
      <c r="AZ21" s="119">
        <f t="shared" si="2"/>
        <v>-2.7867929273022655E-3</v>
      </c>
      <c r="BA21" s="119">
        <f t="shared" si="3"/>
        <v>3.390978911079191E-3</v>
      </c>
      <c r="BB21" s="119">
        <f t="shared" si="4"/>
        <v>1.0394835891262373</v>
      </c>
      <c r="BC21" s="119">
        <f t="shared" si="5"/>
        <v>0.92642349140900104</v>
      </c>
      <c r="BD21" s="119">
        <f t="shared" si="6"/>
        <v>1.2838740630236924</v>
      </c>
      <c r="BE21" s="119">
        <f t="shared" si="7"/>
        <v>0.74755899070263088</v>
      </c>
      <c r="BF21" s="119">
        <f t="shared" si="11"/>
        <v>1.1522092417644088</v>
      </c>
      <c r="BG21" s="119">
        <f t="shared" si="11"/>
        <v>1.1522092371588248</v>
      </c>
      <c r="BH21" s="119">
        <f t="shared" si="11"/>
        <v>1.1522091559452585</v>
      </c>
      <c r="BI21" s="119">
        <f t="shared" si="11"/>
        <v>1.1522077238505948</v>
      </c>
      <c r="BJ21" s="119">
        <f t="shared" si="11"/>
        <v>1.1521824714979105</v>
      </c>
      <c r="BK21" s="119">
        <f t="shared" si="11"/>
        <v>1.1517374279619081</v>
      </c>
      <c r="BL21" s="119">
        <f t="shared" si="11"/>
        <v>1.1439656871846071</v>
      </c>
      <c r="BM21" s="119">
        <f t="shared" si="9"/>
        <v>1.0247374063500696</v>
      </c>
    </row>
    <row r="22" spans="1:65" ht="12.95" customHeight="1" x14ac:dyDescent="0.2">
      <c r="A22" s="67" t="s">
        <v>32</v>
      </c>
      <c r="B22" s="120" t="s">
        <v>110</v>
      </c>
      <c r="C22" s="171">
        <v>54066.565499999997</v>
      </c>
      <c r="D22" s="171">
        <v>8.0000000000000004E-4</v>
      </c>
      <c r="E22" s="119">
        <f t="shared" si="12"/>
        <v>0.50797898699475663</v>
      </c>
      <c r="F22" s="119">
        <f t="shared" si="13"/>
        <v>0.5</v>
      </c>
      <c r="Q22" s="172">
        <f t="shared" si="14"/>
        <v>39048.065499999997</v>
      </c>
      <c r="S22" s="120"/>
      <c r="U22" s="119">
        <f t="shared" si="15"/>
        <v>2.1251999933156185E-3</v>
      </c>
      <c r="Z22" s="119">
        <f t="shared" si="16"/>
        <v>0.5</v>
      </c>
      <c r="AA22" s="119">
        <f t="shared" si="17"/>
        <v>-1.2512658610864301E-3</v>
      </c>
      <c r="AB22" s="140">
        <f t="shared" si="18"/>
        <v>0</v>
      </c>
      <c r="AC22" s="140">
        <f t="shared" si="19"/>
        <v>-1.4122927924592162E-4</v>
      </c>
      <c r="AD22" s="119">
        <f t="shared" si="20"/>
        <v>-1.4122927924592162E-4</v>
      </c>
      <c r="AE22" s="119">
        <f t="shared" si="21"/>
        <v>-3.5176951336479702E-3</v>
      </c>
      <c r="AG22" s="120">
        <f t="shared" si="22"/>
        <v>-1.4122927924592162E-4</v>
      </c>
      <c r="AH22" s="119">
        <f t="shared" si="23"/>
        <v>2.2664292725615401E-3</v>
      </c>
      <c r="AI22" s="119">
        <f t="shared" si="24"/>
        <v>1.1394608553553218</v>
      </c>
      <c r="AJ22" s="119">
        <f t="shared" si="25"/>
        <v>0.6452361894066333</v>
      </c>
      <c r="AK22" s="119">
        <f t="shared" si="26"/>
        <v>3.9635688032785329E-3</v>
      </c>
      <c r="AL22" s="119">
        <f t="shared" si="27"/>
        <v>2.8413006221945401E-2</v>
      </c>
      <c r="AM22" s="119">
        <f t="shared" si="28"/>
        <v>1.4207458929357136E-2</v>
      </c>
      <c r="AN22" s="119">
        <f t="shared" si="29"/>
        <v>2.4690791352004079E-2</v>
      </c>
      <c r="AO22" s="119">
        <f t="shared" si="29"/>
        <v>2.469076953101677E-2</v>
      </c>
      <c r="AP22" s="119">
        <f t="shared" si="29"/>
        <v>2.4690613079730223E-2</v>
      </c>
      <c r="AQ22" s="119">
        <f t="shared" si="29"/>
        <v>2.4689491361252064E-2</v>
      </c>
      <c r="AR22" s="119">
        <f t="shared" si="29"/>
        <v>2.4681448907721414E-2</v>
      </c>
      <c r="AS22" s="119">
        <f t="shared" si="29"/>
        <v>2.4623786483833184E-2</v>
      </c>
      <c r="AT22" s="119">
        <f t="shared" si="29"/>
        <v>2.4210363400879828E-2</v>
      </c>
      <c r="AU22" s="119">
        <f t="shared" si="30"/>
        <v>2.1246355120453586E-2</v>
      </c>
      <c r="AW22" s="119">
        <f t="shared" si="0"/>
        <v>-2.6899922694830014E-3</v>
      </c>
      <c r="AX22" s="119">
        <v>2000</v>
      </c>
      <c r="AY22" s="119">
        <f t="shared" si="1"/>
        <v>5.7249676936768157E-4</v>
      </c>
      <c r="AZ22" s="119">
        <f t="shared" si="2"/>
        <v>-2.6899922694830014E-3</v>
      </c>
      <c r="BA22" s="119">
        <f t="shared" si="3"/>
        <v>3.262489038850683E-3</v>
      </c>
      <c r="BB22" s="119">
        <f t="shared" si="4"/>
        <v>1.0228854182658607</v>
      </c>
      <c r="BC22" s="119">
        <f t="shared" si="5"/>
        <v>0.87365015661800038</v>
      </c>
      <c r="BD22" s="119">
        <f t="shared" si="6"/>
        <v>1.4060186829092476</v>
      </c>
      <c r="BE22" s="119">
        <f t="shared" si="7"/>
        <v>0.8474457865755759</v>
      </c>
      <c r="BF22" s="119">
        <f t="shared" ref="BF22:BL31" si="31">$BM22+$AB$7*SIN(BG22)</f>
        <v>1.2694996598273507</v>
      </c>
      <c r="BG22" s="119">
        <f t="shared" si="31"/>
        <v>1.2694996590394818</v>
      </c>
      <c r="BH22" s="119">
        <f t="shared" si="31"/>
        <v>1.2694996400101792</v>
      </c>
      <c r="BI22" s="119">
        <f t="shared" si="31"/>
        <v>1.2694991803981392</v>
      </c>
      <c r="BJ22" s="119">
        <f t="shared" si="31"/>
        <v>1.269488079660384</v>
      </c>
      <c r="BK22" s="119">
        <f t="shared" si="31"/>
        <v>1.2692200904410345</v>
      </c>
      <c r="BL22" s="119">
        <f t="shared" si="31"/>
        <v>1.2628190140702924</v>
      </c>
      <c r="BM22" s="119">
        <f t="shared" si="9"/>
        <v>1.1362673925939835</v>
      </c>
    </row>
    <row r="23" spans="1:65" ht="12.95" customHeight="1" x14ac:dyDescent="0.2">
      <c r="A23" s="67" t="s">
        <v>32</v>
      </c>
      <c r="B23" s="120" t="s">
        <v>110</v>
      </c>
      <c r="C23" s="171">
        <v>54083.347699999998</v>
      </c>
      <c r="D23" s="171">
        <v>1.4E-3</v>
      </c>
      <c r="E23" s="119">
        <f t="shared" si="12"/>
        <v>63.516145697218711</v>
      </c>
      <c r="F23" s="119">
        <f t="shared" si="13"/>
        <v>63.5</v>
      </c>
      <c r="Q23" s="172">
        <f t="shared" si="14"/>
        <v>39064.847699999998</v>
      </c>
      <c r="S23" s="120"/>
      <c r="U23" s="119">
        <f t="shared" si="15"/>
        <v>4.3003999962820671E-3</v>
      </c>
      <c r="Z23" s="119">
        <f t="shared" si="16"/>
        <v>63.5</v>
      </c>
      <c r="AA23" s="119">
        <f t="shared" si="17"/>
        <v>-1.1225478528458588E-3</v>
      </c>
      <c r="AB23" s="140">
        <f t="shared" si="18"/>
        <v>0</v>
      </c>
      <c r="AC23" s="140">
        <f t="shared" si="19"/>
        <v>1.9265828530369076E-3</v>
      </c>
      <c r="AD23" s="119">
        <f t="shared" si="20"/>
        <v>1.9265828530369076E-3</v>
      </c>
      <c r="AE23" s="119">
        <f t="shared" si="21"/>
        <v>-3.4963649960910183E-3</v>
      </c>
      <c r="AG23" s="120">
        <f t="shared" si="22"/>
        <v>1.9265828530369076E-3</v>
      </c>
      <c r="AH23" s="119">
        <f t="shared" si="23"/>
        <v>2.3738171432451595E-3</v>
      </c>
      <c r="AI23" s="119">
        <f t="shared" si="24"/>
        <v>1.1391209728841829</v>
      </c>
      <c r="AJ23" s="119">
        <f t="shared" si="25"/>
        <v>0.68039373935151715</v>
      </c>
      <c r="AK23" s="119">
        <f t="shared" si="26"/>
        <v>1.0506900487525315E-2</v>
      </c>
      <c r="AL23" s="119">
        <f t="shared" si="27"/>
        <v>7.5380382627178499E-2</v>
      </c>
      <c r="AM23" s="119">
        <f t="shared" si="28"/>
        <v>3.7708048400721235E-2</v>
      </c>
      <c r="AN23" s="119">
        <f t="shared" si="29"/>
        <v>6.5511773452121475E-2</v>
      </c>
      <c r="AO23" s="119">
        <f t="shared" si="29"/>
        <v>6.5511716192985375E-2</v>
      </c>
      <c r="AP23" s="119">
        <f t="shared" si="29"/>
        <v>6.5511304901469281E-2</v>
      </c>
      <c r="AQ23" s="119">
        <f t="shared" si="29"/>
        <v>6.5508350601001894E-2</v>
      </c>
      <c r="AR23" s="119">
        <f t="shared" si="29"/>
        <v>6.548712992420723E-2</v>
      </c>
      <c r="AS23" s="119">
        <f t="shared" si="29"/>
        <v>6.5334703125978805E-2</v>
      </c>
      <c r="AT23" s="119">
        <f t="shared" si="29"/>
        <v>6.4239875396207721E-2</v>
      </c>
      <c r="AU23" s="119">
        <f t="shared" si="30"/>
        <v>5.6378300787286451E-2</v>
      </c>
      <c r="AW23" s="119">
        <f t="shared" si="0"/>
        <v>-2.5900774858161738E-3</v>
      </c>
      <c r="AX23" s="119">
        <v>2200</v>
      </c>
      <c r="AY23" s="119">
        <f t="shared" si="1"/>
        <v>5.0220922345700636E-4</v>
      </c>
      <c r="AZ23" s="119">
        <f t="shared" si="2"/>
        <v>-2.5900774858161738E-3</v>
      </c>
      <c r="BA23" s="119">
        <f t="shared" si="3"/>
        <v>3.0922867092731802E-3</v>
      </c>
      <c r="BB23" s="119">
        <f t="shared" si="4"/>
        <v>1.006487323941496</v>
      </c>
      <c r="BC23" s="119">
        <f t="shared" si="5"/>
        <v>0.81014071027951706</v>
      </c>
      <c r="BD23" s="119">
        <f t="shared" si="6"/>
        <v>1.52428116283071</v>
      </c>
      <c r="BE23" s="119">
        <f t="shared" si="7"/>
        <v>0.9545340656975142</v>
      </c>
      <c r="BF23" s="119">
        <f t="shared" si="31"/>
        <v>1.3849110882253186</v>
      </c>
      <c r="BG23" s="119">
        <f t="shared" si="31"/>
        <v>1.3849110881711901</v>
      </c>
      <c r="BH23" s="119">
        <f t="shared" si="31"/>
        <v>1.3849110860719711</v>
      </c>
      <c r="BI23" s="119">
        <f t="shared" si="31"/>
        <v>1.3849110046598521</v>
      </c>
      <c r="BJ23" s="119">
        <f t="shared" si="31"/>
        <v>1.3849078473543521</v>
      </c>
      <c r="BK23" s="119">
        <f t="shared" si="31"/>
        <v>1.3847854423442856</v>
      </c>
      <c r="BL23" s="119">
        <f t="shared" si="31"/>
        <v>1.3800998042754267</v>
      </c>
      <c r="BM23" s="119">
        <f t="shared" si="9"/>
        <v>1.2477973788378975</v>
      </c>
    </row>
    <row r="24" spans="1:65" ht="12.95" customHeight="1" x14ac:dyDescent="0.2">
      <c r="A24" s="67" t="s">
        <v>32</v>
      </c>
      <c r="B24" s="120" t="s">
        <v>109</v>
      </c>
      <c r="C24" s="171">
        <v>54083.471899999997</v>
      </c>
      <c r="D24" s="171">
        <v>1E-3</v>
      </c>
      <c r="E24" s="119">
        <f t="shared" si="12"/>
        <v>63.982450133187008</v>
      </c>
      <c r="F24" s="119">
        <f t="shared" si="13"/>
        <v>64</v>
      </c>
      <c r="Q24" s="172">
        <f t="shared" si="14"/>
        <v>39064.971899999997</v>
      </c>
      <c r="S24" s="120"/>
      <c r="U24" s="119">
        <f t="shared" si="15"/>
        <v>-4.674400006479118E-3</v>
      </c>
      <c r="Z24" s="119">
        <f t="shared" si="16"/>
        <v>64</v>
      </c>
      <c r="AA24" s="119">
        <f t="shared" si="17"/>
        <v>-1.1215407773634456E-3</v>
      </c>
      <c r="AB24" s="140">
        <f t="shared" si="18"/>
        <v>0</v>
      </c>
      <c r="AC24" s="140">
        <f t="shared" si="19"/>
        <v>-7.0490537024819879E-3</v>
      </c>
      <c r="AD24" s="119">
        <f t="shared" si="20"/>
        <v>-7.0490537024819879E-3</v>
      </c>
      <c r="AE24" s="119">
        <f t="shared" si="21"/>
        <v>-3.4961944733663155E-3</v>
      </c>
      <c r="AG24" s="120">
        <f t="shared" si="22"/>
        <v>-7.0490537024819879E-3</v>
      </c>
      <c r="AH24" s="119">
        <f t="shared" si="23"/>
        <v>2.3746536960028699E-3</v>
      </c>
      <c r="AI24" s="119">
        <f t="shared" si="24"/>
        <v>1.1391170480631887</v>
      </c>
      <c r="AJ24" s="119">
        <f t="shared" si="25"/>
        <v>0.68066677113175944</v>
      </c>
      <c r="AK24" s="119">
        <f t="shared" si="26"/>
        <v>1.0558740089648397E-2</v>
      </c>
      <c r="AL24" s="119">
        <f t="shared" si="27"/>
        <v>7.57530103604174E-2</v>
      </c>
      <c r="AM24" s="119">
        <f t="shared" si="28"/>
        <v>3.7894628499436124E-2</v>
      </c>
      <c r="AN24" s="119">
        <f t="shared" si="29"/>
        <v>6.5835693341578766E-2</v>
      </c>
      <c r="AO24" s="119">
        <f t="shared" si="29"/>
        <v>6.5835635806701626E-2</v>
      </c>
      <c r="AP24" s="119">
        <f t="shared" si="29"/>
        <v>6.5835222525737577E-2</v>
      </c>
      <c r="AQ24" s="119">
        <f t="shared" si="29"/>
        <v>6.5832253871858065E-2</v>
      </c>
      <c r="AR24" s="119">
        <f t="shared" si="29"/>
        <v>6.5810929640726532E-2</v>
      </c>
      <c r="AS24" s="119">
        <f t="shared" si="29"/>
        <v>6.5657755765025416E-2</v>
      </c>
      <c r="AT24" s="119">
        <f t="shared" si="29"/>
        <v>6.4557539118096655E-2</v>
      </c>
      <c r="AU24" s="119">
        <f t="shared" si="30"/>
        <v>5.6657125752896165E-2</v>
      </c>
      <c r="AW24" s="119">
        <f t="shared" si="0"/>
        <v>-2.4870485763017836E-3</v>
      </c>
      <c r="AX24" s="119">
        <v>2400</v>
      </c>
      <c r="AY24" s="119">
        <f t="shared" si="1"/>
        <v>3.9757645357920866E-4</v>
      </c>
      <c r="AZ24" s="119">
        <f t="shared" si="2"/>
        <v>-2.4870485763017836E-3</v>
      </c>
      <c r="BA24" s="119">
        <f t="shared" si="3"/>
        <v>2.8846250298809922E-3</v>
      </c>
      <c r="BB24" s="119">
        <f t="shared" si="4"/>
        <v>0.99051999028463011</v>
      </c>
      <c r="BC24" s="119">
        <f t="shared" si="5"/>
        <v>0.7378475744444728</v>
      </c>
      <c r="BD24" s="119">
        <f t="shared" si="6"/>
        <v>1.638797419309552</v>
      </c>
      <c r="BE24" s="119">
        <f t="shared" si="7"/>
        <v>1.0704226398941405</v>
      </c>
      <c r="BF24" s="119">
        <f t="shared" si="31"/>
        <v>1.498479877345088</v>
      </c>
      <c r="BG24" s="119">
        <f t="shared" si="31"/>
        <v>1.4984798773447998</v>
      </c>
      <c r="BH24" s="119">
        <f t="shared" si="31"/>
        <v>1.4984798773162209</v>
      </c>
      <c r="BI24" s="119">
        <f t="shared" si="31"/>
        <v>1.4984798744811811</v>
      </c>
      <c r="BJ24" s="119">
        <f t="shared" si="31"/>
        <v>1.4984795932443715</v>
      </c>
      <c r="BK24" s="119">
        <f t="shared" si="31"/>
        <v>1.4984516998919923</v>
      </c>
      <c r="BL24" s="119">
        <f t="shared" si="31"/>
        <v>1.4957365980267872</v>
      </c>
      <c r="BM24" s="119">
        <f t="shared" si="9"/>
        <v>1.3593273650818114</v>
      </c>
    </row>
    <row r="25" spans="1:65" ht="12.95" customHeight="1" x14ac:dyDescent="0.2">
      <c r="A25" s="67" t="s">
        <v>32</v>
      </c>
      <c r="B25" s="120" t="s">
        <v>110</v>
      </c>
      <c r="C25" s="171">
        <v>54083.612200000003</v>
      </c>
      <c r="D25" s="171">
        <v>1E-3</v>
      </c>
      <c r="E25" s="119">
        <f t="shared" si="12"/>
        <v>64.509201440515383</v>
      </c>
      <c r="F25" s="119">
        <f t="shared" si="13"/>
        <v>64.5</v>
      </c>
      <c r="Q25" s="172">
        <f t="shared" si="14"/>
        <v>39065.112200000003</v>
      </c>
      <c r="S25" s="120"/>
      <c r="U25" s="119">
        <f t="shared" si="15"/>
        <v>2.450799998769071E-3</v>
      </c>
      <c r="Z25" s="119">
        <f t="shared" si="16"/>
        <v>64.5</v>
      </c>
      <c r="AA25" s="119">
        <f t="shared" si="17"/>
        <v>-1.1205339344642034E-3</v>
      </c>
      <c r="AB25" s="140">
        <f t="shared" si="18"/>
        <v>0</v>
      </c>
      <c r="AC25" s="140">
        <f t="shared" si="19"/>
        <v>7.5310002054948966E-5</v>
      </c>
      <c r="AD25" s="119">
        <f t="shared" si="20"/>
        <v>7.5310002054948966E-5</v>
      </c>
      <c r="AE25" s="119">
        <f t="shared" si="21"/>
        <v>-3.4960239311783254E-3</v>
      </c>
      <c r="AG25" s="120">
        <f t="shared" si="22"/>
        <v>7.5310002054948966E-5</v>
      </c>
      <c r="AH25" s="119">
        <f t="shared" si="23"/>
        <v>2.375489996714122E-3</v>
      </c>
      <c r="AI25" s="119">
        <f t="shared" si="24"/>
        <v>1.1391131039529061</v>
      </c>
      <c r="AJ25" s="119">
        <f t="shared" si="25"/>
        <v>0.68093970651537117</v>
      </c>
      <c r="AK25" s="119">
        <f t="shared" si="26"/>
        <v>1.0610577867591196E-2</v>
      </c>
      <c r="AL25" s="119">
        <f t="shared" si="27"/>
        <v>7.612563551960573E-2</v>
      </c>
      <c r="AM25" s="119">
        <f t="shared" si="28"/>
        <v>3.8081209943898929E-2</v>
      </c>
      <c r="AN25" s="119">
        <f t="shared" si="29"/>
        <v>6.615961211225202E-2</v>
      </c>
      <c r="AO25" s="119">
        <f t="shared" si="29"/>
        <v>6.615955430174307E-2</v>
      </c>
      <c r="AP25" s="119">
        <f t="shared" si="29"/>
        <v>6.6159139031987266E-2</v>
      </c>
      <c r="AQ25" s="119">
        <f t="shared" si="29"/>
        <v>6.6156156028485139E-2</v>
      </c>
      <c r="AR25" s="119">
        <f t="shared" si="29"/>
        <v>6.6134728263581508E-2</v>
      </c>
      <c r="AS25" s="119">
        <f t="shared" si="29"/>
        <v>6.5980807410304612E-2</v>
      </c>
      <c r="AT25" s="119">
        <f t="shared" si="29"/>
        <v>6.4875202225781026E-2</v>
      </c>
      <c r="AU25" s="119">
        <f t="shared" si="30"/>
        <v>5.693595071850599E-2</v>
      </c>
      <c r="AW25" s="119">
        <f t="shared" si="0"/>
        <v>-2.380905540939829E-3</v>
      </c>
      <c r="AX25" s="119">
        <v>2600</v>
      </c>
      <c r="AY25" s="119">
        <f t="shared" si="1"/>
        <v>2.6300717487787086E-4</v>
      </c>
      <c r="AZ25" s="119">
        <f t="shared" si="2"/>
        <v>-2.380905540939829E-3</v>
      </c>
      <c r="BA25" s="119">
        <f t="shared" si="3"/>
        <v>2.6439127158176998E-3</v>
      </c>
      <c r="BB25" s="119">
        <f t="shared" si="4"/>
        <v>0.9751664270817112</v>
      </c>
      <c r="BC25" s="119">
        <f t="shared" si="5"/>
        <v>0.65857747980163339</v>
      </c>
      <c r="BD25" s="119">
        <f t="shared" si="6"/>
        <v>1.7497464280414274</v>
      </c>
      <c r="BE25" s="119">
        <f t="shared" si="7"/>
        <v>1.1971131020028483</v>
      </c>
      <c r="BF25" s="119">
        <f t="shared" si="31"/>
        <v>1.610265860034271</v>
      </c>
      <c r="BG25" s="119">
        <f t="shared" si="31"/>
        <v>1.6102658600342741</v>
      </c>
      <c r="BH25" s="119">
        <f t="shared" si="31"/>
        <v>1.6102658600337354</v>
      </c>
      <c r="BI25" s="119">
        <f t="shared" si="31"/>
        <v>1.6102658601315705</v>
      </c>
      <c r="BJ25" s="119">
        <f t="shared" si="31"/>
        <v>1.6102658423603149</v>
      </c>
      <c r="BK25" s="119">
        <f t="shared" si="31"/>
        <v>1.6102690702871925</v>
      </c>
      <c r="BL25" s="119">
        <f t="shared" si="31"/>
        <v>1.6096783639320451</v>
      </c>
      <c r="BM25" s="119">
        <f t="shared" si="9"/>
        <v>1.4708573513257255</v>
      </c>
    </row>
    <row r="26" spans="1:65" ht="12.95" customHeight="1" x14ac:dyDescent="0.2">
      <c r="A26" s="67" t="s">
        <v>32</v>
      </c>
      <c r="B26" s="120" t="s">
        <v>109</v>
      </c>
      <c r="C26" s="171">
        <v>54085.337500000001</v>
      </c>
      <c r="D26" s="171">
        <v>5.9999999999999995E-4</v>
      </c>
      <c r="E26" s="119">
        <f t="shared" si="12"/>
        <v>70.986778279370199</v>
      </c>
      <c r="F26" s="119">
        <f t="shared" si="13"/>
        <v>71</v>
      </c>
      <c r="Q26" s="172">
        <f t="shared" si="14"/>
        <v>39066.837500000001</v>
      </c>
      <c r="S26" s="120"/>
      <c r="U26" s="119">
        <f t="shared" si="15"/>
        <v>-3.5216000032960437E-3</v>
      </c>
      <c r="Z26" s="119">
        <f t="shared" si="16"/>
        <v>71</v>
      </c>
      <c r="AA26" s="119">
        <f t="shared" si="17"/>
        <v>-1.107466186970921E-3</v>
      </c>
      <c r="AB26" s="140">
        <f t="shared" si="18"/>
        <v>0</v>
      </c>
      <c r="AC26" s="140">
        <f t="shared" si="19"/>
        <v>-5.9079389279005044E-3</v>
      </c>
      <c r="AD26" s="119">
        <f t="shared" si="20"/>
        <v>-5.9079389279005044E-3</v>
      </c>
      <c r="AE26" s="119">
        <f t="shared" si="21"/>
        <v>-3.4938051115753813E-3</v>
      </c>
      <c r="AG26" s="120">
        <f t="shared" si="22"/>
        <v>-5.9079389279005044E-3</v>
      </c>
      <c r="AH26" s="119">
        <f t="shared" si="23"/>
        <v>2.3863389246044603E-3</v>
      </c>
      <c r="AI26" s="119">
        <f t="shared" si="24"/>
        <v>1.1390600756936649</v>
      </c>
      <c r="AJ26" s="119">
        <f t="shared" si="25"/>
        <v>0.68447907389508245</v>
      </c>
      <c r="AK26" s="119">
        <f t="shared" si="26"/>
        <v>1.1284298922331253E-2</v>
      </c>
      <c r="AL26" s="119">
        <f t="shared" si="27"/>
        <v>8.0969522613888775E-2</v>
      </c>
      <c r="AM26" s="119">
        <f t="shared" si="28"/>
        <v>4.0506894206664805E-2</v>
      </c>
      <c r="AN26" s="119">
        <f t="shared" si="29"/>
        <v>7.0370451826463343E-2</v>
      </c>
      <c r="AO26" s="119">
        <f t="shared" si="29"/>
        <v>7.0370390442913391E-2</v>
      </c>
      <c r="AP26" s="119">
        <f t="shared" si="29"/>
        <v>7.0369949379998298E-2</v>
      </c>
      <c r="AQ26" s="119">
        <f t="shared" si="29"/>
        <v>7.0366780184497726E-2</v>
      </c>
      <c r="AR26" s="119">
        <f t="shared" si="29"/>
        <v>7.034400839708202E-2</v>
      </c>
      <c r="AS26" s="119">
        <f t="shared" si="29"/>
        <v>7.0180386146855595E-2</v>
      </c>
      <c r="AT26" s="119">
        <f t="shared" si="29"/>
        <v>6.9004765359286319E-2</v>
      </c>
      <c r="AU26" s="119">
        <f t="shared" si="30"/>
        <v>6.0560675271433162E-2</v>
      </c>
      <c r="AW26" s="119">
        <f t="shared" si="0"/>
        <v>-2.2716483797303112E-3</v>
      </c>
      <c r="AX26" s="119">
        <v>2800</v>
      </c>
      <c r="AY26" s="119">
        <f t="shared" si="1"/>
        <v>1.0295299871350113E-4</v>
      </c>
      <c r="AZ26" s="119">
        <f t="shared" si="2"/>
        <v>-2.2716483797303112E-3</v>
      </c>
      <c r="BA26" s="119">
        <f t="shared" si="3"/>
        <v>2.3746013784438124E-3</v>
      </c>
      <c r="BB26" s="119">
        <f t="shared" si="4"/>
        <v>0.96056742459132172</v>
      </c>
      <c r="BC26" s="119">
        <f t="shared" si="5"/>
        <v>0.5739618994329666</v>
      </c>
      <c r="BD26" s="119">
        <f t="shared" si="6"/>
        <v>1.8573373823751442</v>
      </c>
      <c r="BE26" s="119">
        <f t="shared" si="7"/>
        <v>1.3371555386264142</v>
      </c>
      <c r="BF26" s="119">
        <f t="shared" si="31"/>
        <v>1.7203472272128437</v>
      </c>
      <c r="BG26" s="119">
        <f t="shared" si="31"/>
        <v>1.72034722720668</v>
      </c>
      <c r="BH26" s="119">
        <f t="shared" si="31"/>
        <v>1.7203472275031941</v>
      </c>
      <c r="BI26" s="119">
        <f t="shared" si="31"/>
        <v>1.7203472132389472</v>
      </c>
      <c r="BJ26" s="119">
        <f t="shared" si="31"/>
        <v>1.7203478994398598</v>
      </c>
      <c r="BK26" s="119">
        <f t="shared" si="31"/>
        <v>1.720314885274135</v>
      </c>
      <c r="BL26" s="119">
        <f t="shared" si="31"/>
        <v>1.7218951330983592</v>
      </c>
      <c r="BM26" s="119">
        <f t="shared" si="9"/>
        <v>1.5823873375696396</v>
      </c>
    </row>
    <row r="27" spans="1:65" ht="12.95" customHeight="1" x14ac:dyDescent="0.2">
      <c r="A27" s="67" t="s">
        <v>32</v>
      </c>
      <c r="B27" s="120" t="s">
        <v>110</v>
      </c>
      <c r="C27" s="171">
        <v>54085.476199999997</v>
      </c>
      <c r="D27" s="171">
        <v>1.1000000000000001E-3</v>
      </c>
      <c r="E27" s="119">
        <f t="shared" si="12"/>
        <v>71.507522444166682</v>
      </c>
      <c r="F27" s="119">
        <f t="shared" si="13"/>
        <v>71.5</v>
      </c>
      <c r="Q27" s="172">
        <f t="shared" si="14"/>
        <v>39066.976199999997</v>
      </c>
      <c r="S27" s="120"/>
      <c r="U27" s="119">
        <f t="shared" si="15"/>
        <v>2.0035999914398417E-3</v>
      </c>
      <c r="Z27" s="119">
        <f t="shared" si="16"/>
        <v>71.5</v>
      </c>
      <c r="AA27" s="119">
        <f t="shared" si="17"/>
        <v>-1.1064626106438795E-3</v>
      </c>
      <c r="AB27" s="140">
        <f t="shared" si="18"/>
        <v>0</v>
      </c>
      <c r="AC27" s="140">
        <f t="shared" si="19"/>
        <v>-3.8357169481765879E-4</v>
      </c>
      <c r="AD27" s="119">
        <f t="shared" si="20"/>
        <v>-3.8357169481765879E-4</v>
      </c>
      <c r="AE27" s="119">
        <f t="shared" si="21"/>
        <v>-3.49363429690138E-3</v>
      </c>
      <c r="AG27" s="120">
        <f t="shared" si="22"/>
        <v>-3.8357169481765879E-4</v>
      </c>
      <c r="AH27" s="119">
        <f t="shared" si="23"/>
        <v>2.3871716862575005E-3</v>
      </c>
      <c r="AI27" s="119">
        <f t="shared" si="24"/>
        <v>1.13905586164939</v>
      </c>
      <c r="AJ27" s="119">
        <f t="shared" si="25"/>
        <v>0.68475065499584753</v>
      </c>
      <c r="AK27" s="119">
        <f t="shared" si="26"/>
        <v>1.133611022538073E-2</v>
      </c>
      <c r="AL27" s="119">
        <f t="shared" si="27"/>
        <v>8.1342110412668478E-2</v>
      </c>
      <c r="AM27" s="119">
        <f t="shared" si="28"/>
        <v>4.0693495188948874E-2</v>
      </c>
      <c r="AN27" s="119">
        <f t="shared" si="29"/>
        <v>7.0694354358391331E-2</v>
      </c>
      <c r="AO27" s="119">
        <f t="shared" si="29"/>
        <v>7.0694292700792541E-2</v>
      </c>
      <c r="AP27" s="119">
        <f t="shared" si="29"/>
        <v>7.069384965859965E-2</v>
      </c>
      <c r="AQ27" s="119">
        <f t="shared" si="29"/>
        <v>7.0690666168432545E-2</v>
      </c>
      <c r="AR27" s="119">
        <f t="shared" si="29"/>
        <v>7.066779114556225E-2</v>
      </c>
      <c r="AS27" s="119">
        <f t="shared" si="29"/>
        <v>7.0503423367285559E-2</v>
      </c>
      <c r="AT27" s="119">
        <f t="shared" si="29"/>
        <v>6.9322419551089406E-2</v>
      </c>
      <c r="AU27" s="119">
        <f t="shared" si="30"/>
        <v>6.0839500237042987E-2</v>
      </c>
      <c r="AW27" s="119">
        <f t="shared" si="0"/>
        <v>-2.1592770926732296E-3</v>
      </c>
      <c r="AX27" s="119">
        <v>3000</v>
      </c>
      <c r="AY27" s="119">
        <f t="shared" si="1"/>
        <v>-7.8176521271253272E-5</v>
      </c>
      <c r="AZ27" s="119">
        <f t="shared" si="2"/>
        <v>-2.1592770926732296E-3</v>
      </c>
      <c r="BA27" s="119">
        <f t="shared" si="3"/>
        <v>2.0811005714019763E-3</v>
      </c>
      <c r="BB27" s="119">
        <f t="shared" si="4"/>
        <v>0.94682780734272654</v>
      </c>
      <c r="BC27" s="119">
        <f t="shared" si="5"/>
        <v>0.48544674057719345</v>
      </c>
      <c r="BD27" s="119">
        <f t="shared" si="6"/>
        <v>1.961799177279858</v>
      </c>
      <c r="BE27" s="119">
        <f t="shared" si="7"/>
        <v>1.4938614959143564</v>
      </c>
      <c r="BF27" s="119">
        <f t="shared" si="31"/>
        <v>1.8288160778481597</v>
      </c>
      <c r="BG27" s="119">
        <f t="shared" si="31"/>
        <v>1.8288160776358371</v>
      </c>
      <c r="BH27" s="119">
        <f t="shared" si="31"/>
        <v>1.8288160835999383</v>
      </c>
      <c r="BI27" s="119">
        <f t="shared" si="31"/>
        <v>1.8288159160693698</v>
      </c>
      <c r="BJ27" s="119">
        <f t="shared" si="31"/>
        <v>1.828820621933597</v>
      </c>
      <c r="BK27" s="119">
        <f t="shared" si="31"/>
        <v>1.8286884042154496</v>
      </c>
      <c r="BL27" s="119">
        <f t="shared" si="31"/>
        <v>1.8323783715273152</v>
      </c>
      <c r="BM27" s="119">
        <f t="shared" si="9"/>
        <v>1.6939173238135536</v>
      </c>
    </row>
    <row r="28" spans="1:65" ht="12.95" customHeight="1" x14ac:dyDescent="0.2">
      <c r="A28" s="67" t="s">
        <v>32</v>
      </c>
      <c r="B28" s="120" t="s">
        <v>109</v>
      </c>
      <c r="C28" s="171">
        <v>54085.608500000002</v>
      </c>
      <c r="D28" s="171">
        <v>1.1999999999999999E-3</v>
      </c>
      <c r="E28" s="119">
        <f t="shared" si="12"/>
        <v>72.004238039026831</v>
      </c>
      <c r="F28" s="119">
        <f t="shared" si="13"/>
        <v>72</v>
      </c>
      <c r="Q28" s="172">
        <f t="shared" si="14"/>
        <v>39067.108500000002</v>
      </c>
      <c r="S28" s="120"/>
      <c r="U28" s="119">
        <f t="shared" si="15"/>
        <v>1.1288000023341738E-3</v>
      </c>
      <c r="Z28" s="119">
        <f t="shared" si="16"/>
        <v>72</v>
      </c>
      <c r="AA28" s="119">
        <f t="shared" si="17"/>
        <v>-1.1054592683850048E-3</v>
      </c>
      <c r="AB28" s="140">
        <f t="shared" si="18"/>
        <v>0</v>
      </c>
      <c r="AC28" s="140">
        <f t="shared" si="19"/>
        <v>-1.2592041920449137E-3</v>
      </c>
      <c r="AD28" s="119">
        <f t="shared" si="20"/>
        <v>-1.2592041920449137E-3</v>
      </c>
      <c r="AE28" s="119">
        <f t="shared" si="21"/>
        <v>-3.4934634627640923E-3</v>
      </c>
      <c r="AG28" s="120">
        <f t="shared" si="22"/>
        <v>-1.2592041920449137E-3</v>
      </c>
      <c r="AH28" s="119">
        <f t="shared" si="23"/>
        <v>2.3880041943790875E-3</v>
      </c>
      <c r="AI28" s="119">
        <f t="shared" si="24"/>
        <v>1.1390516283326151</v>
      </c>
      <c r="AJ28" s="119">
        <f t="shared" si="25"/>
        <v>0.68502213902539444</v>
      </c>
      <c r="AK28" s="119">
        <f t="shared" si="26"/>
        <v>1.1387919570516743E-2</v>
      </c>
      <c r="AL28" s="119">
        <f t="shared" si="27"/>
        <v>8.1714695448332333E-2</v>
      </c>
      <c r="AM28" s="119">
        <f t="shared" si="28"/>
        <v>4.0880097616613056E-2</v>
      </c>
      <c r="AN28" s="119">
        <f t="shared" si="29"/>
        <v>7.1018255689295429E-2</v>
      </c>
      <c r="AO28" s="119">
        <f t="shared" si="29"/>
        <v>7.1018193757764719E-2</v>
      </c>
      <c r="AP28" s="119">
        <f t="shared" si="29"/>
        <v>7.10177487369969E-2</v>
      </c>
      <c r="AQ28" s="119">
        <f t="shared" si="29"/>
        <v>7.1014550956224345E-2</v>
      </c>
      <c r="AR28" s="119">
        <f t="shared" si="29"/>
        <v>7.0991572719950283E-2</v>
      </c>
      <c r="AS28" s="119">
        <f t="shared" si="29"/>
        <v>7.0826459520797996E-2</v>
      </c>
      <c r="AT28" s="119">
        <f t="shared" si="29"/>
        <v>6.9640073083401838E-2</v>
      </c>
      <c r="AU28" s="119">
        <f t="shared" si="30"/>
        <v>6.1118325202652812E-2</v>
      </c>
      <c r="AW28" s="119">
        <f t="shared" si="0"/>
        <v>-2.0437916797685853E-3</v>
      </c>
      <c r="AX28" s="119">
        <v>3200</v>
      </c>
      <c r="AY28" s="119">
        <f t="shared" si="1"/>
        <v>-2.7607478796327521E-4</v>
      </c>
      <c r="AZ28" s="119">
        <f t="shared" si="2"/>
        <v>-2.0437916797685853E-3</v>
      </c>
      <c r="BA28" s="119">
        <f t="shared" si="3"/>
        <v>1.7677168918053101E-3</v>
      </c>
      <c r="BB28" s="119">
        <f t="shared" si="4"/>
        <v>0.93402274330268475</v>
      </c>
      <c r="BC28" s="119">
        <f t="shared" si="5"/>
        <v>0.3942955052623624</v>
      </c>
      <c r="BD28" s="119">
        <f t="shared" si="6"/>
        <v>2.0633721387962716</v>
      </c>
      <c r="BE28" s="119">
        <f t="shared" si="7"/>
        <v>1.6716235143291138</v>
      </c>
      <c r="BF28" s="119">
        <f t="shared" si="31"/>
        <v>1.9357746890283223</v>
      </c>
      <c r="BG28" s="119">
        <f t="shared" si="31"/>
        <v>1.9357746872916108</v>
      </c>
      <c r="BH28" s="119">
        <f t="shared" si="31"/>
        <v>1.9357747221669199</v>
      </c>
      <c r="BI28" s="119">
        <f t="shared" si="31"/>
        <v>1.9357740218270707</v>
      </c>
      <c r="BJ28" s="119">
        <f t="shared" si="31"/>
        <v>1.9357880852817662</v>
      </c>
      <c r="BK28" s="119">
        <f t="shared" si="31"/>
        <v>1.9355055792109976</v>
      </c>
      <c r="BL28" s="119">
        <f t="shared" si="31"/>
        <v>1.9411410861588083</v>
      </c>
      <c r="BM28" s="119">
        <f t="shared" si="9"/>
        <v>1.8054473100574673</v>
      </c>
    </row>
    <row r="29" spans="1:65" ht="12.95" customHeight="1" x14ac:dyDescent="0.2">
      <c r="A29" s="67" t="s">
        <v>32</v>
      </c>
      <c r="B29" s="120" t="s">
        <v>109</v>
      </c>
      <c r="C29" s="171">
        <v>54090.401700000002</v>
      </c>
      <c r="D29" s="171">
        <v>5.9999999999999995E-4</v>
      </c>
      <c r="E29" s="119">
        <f t="shared" si="12"/>
        <v>90.000135160704758</v>
      </c>
      <c r="F29" s="119">
        <f t="shared" si="13"/>
        <v>90</v>
      </c>
      <c r="Q29" s="172">
        <f t="shared" si="14"/>
        <v>39071.901700000002</v>
      </c>
      <c r="S29" s="120"/>
      <c r="U29" s="119">
        <f t="shared" si="15"/>
        <v>3.5999997635371983E-5</v>
      </c>
      <c r="Z29" s="119">
        <f t="shared" si="16"/>
        <v>90</v>
      </c>
      <c r="AA29" s="119">
        <f t="shared" si="17"/>
        <v>-1.0694956651182844E-3</v>
      </c>
      <c r="AB29" s="140">
        <f t="shared" si="18"/>
        <v>0</v>
      </c>
      <c r="AC29" s="140">
        <f t="shared" si="19"/>
        <v>-2.381804808519225E-3</v>
      </c>
      <c r="AD29" s="119">
        <f t="shared" si="20"/>
        <v>-2.381804808519225E-3</v>
      </c>
      <c r="AE29" s="119">
        <f t="shared" si="21"/>
        <v>-3.4873004712728814E-3</v>
      </c>
      <c r="AG29" s="120">
        <f t="shared" si="22"/>
        <v>-2.381804808519225E-3</v>
      </c>
      <c r="AH29" s="119">
        <f t="shared" si="23"/>
        <v>2.417804806154597E-3</v>
      </c>
      <c r="AI29" s="119">
        <f t="shared" si="24"/>
        <v>1.1388864036269164</v>
      </c>
      <c r="AJ29" s="119">
        <f t="shared" si="25"/>
        <v>0.69473053928302753</v>
      </c>
      <c r="AK29" s="119">
        <f t="shared" si="26"/>
        <v>1.3251676938318288E-2</v>
      </c>
      <c r="AL29" s="119">
        <f t="shared" si="27"/>
        <v>9.5125810294845278E-2</v>
      </c>
      <c r="AM29" s="119">
        <f t="shared" si="28"/>
        <v>4.7598803708207717E-2</v>
      </c>
      <c r="AN29" s="119">
        <f t="shared" si="29"/>
        <v>8.2677857515258635E-2</v>
      </c>
      <c r="AO29" s="119">
        <f t="shared" si="29"/>
        <v>8.2677785804321918E-2</v>
      </c>
      <c r="AP29" s="119">
        <f t="shared" si="29"/>
        <v>8.2677270048944568E-2</v>
      </c>
      <c r="AQ29" s="119">
        <f t="shared" si="29"/>
        <v>8.2673560662693768E-2</v>
      </c>
      <c r="AR29" s="119">
        <f t="shared" si="29"/>
        <v>8.2646882261187229E-2</v>
      </c>
      <c r="AS29" s="119">
        <f t="shared" si="29"/>
        <v>8.2455009368860716E-2</v>
      </c>
      <c r="AT29" s="119">
        <f t="shared" si="29"/>
        <v>8.1075135564345591E-2</v>
      </c>
      <c r="AU29" s="119">
        <f t="shared" si="30"/>
        <v>7.1156023964605075E-2</v>
      </c>
      <c r="AW29" s="119">
        <f t="shared" si="0"/>
        <v>-1.9251921410163766E-3</v>
      </c>
      <c r="AX29" s="119">
        <v>3400</v>
      </c>
      <c r="AY29" s="119">
        <f t="shared" si="1"/>
        <v>-4.8657919152265755E-4</v>
      </c>
      <c r="AZ29" s="119">
        <f t="shared" si="2"/>
        <v>-1.9251921410163766E-3</v>
      </c>
      <c r="BA29" s="119">
        <f t="shared" si="3"/>
        <v>1.438612949493719E-3</v>
      </c>
      <c r="BB29" s="119">
        <f t="shared" si="4"/>
        <v>0.92220364743048844</v>
      </c>
      <c r="BC29" s="119">
        <f t="shared" si="5"/>
        <v>0.30160108759766047</v>
      </c>
      <c r="BD29" s="119">
        <f t="shared" si="6"/>
        <v>2.1623017678309582</v>
      </c>
      <c r="BE29" s="119">
        <f t="shared" si="7"/>
        <v>1.8764091724655565</v>
      </c>
      <c r="BF29" s="119">
        <f t="shared" si="31"/>
        <v>2.0413324838777243</v>
      </c>
      <c r="BG29" s="119">
        <f t="shared" si="31"/>
        <v>2.0413324764188019</v>
      </c>
      <c r="BH29" s="119">
        <f t="shared" si="31"/>
        <v>2.0413325943425069</v>
      </c>
      <c r="BI29" s="119">
        <f t="shared" si="31"/>
        <v>2.0413307299948382</v>
      </c>
      <c r="BJ29" s="119">
        <f t="shared" si="31"/>
        <v>2.0413602041187957</v>
      </c>
      <c r="BK29" s="119">
        <f t="shared" si="31"/>
        <v>2.0408940372684126</v>
      </c>
      <c r="BL29" s="119">
        <f t="shared" si="31"/>
        <v>2.0482176632461715</v>
      </c>
      <c r="BM29" s="119">
        <f t="shared" si="9"/>
        <v>1.9169772963013814</v>
      </c>
    </row>
    <row r="30" spans="1:65" ht="12.95" customHeight="1" x14ac:dyDescent="0.2">
      <c r="A30" s="67" t="s">
        <v>32</v>
      </c>
      <c r="B30" s="120" t="s">
        <v>110</v>
      </c>
      <c r="C30" s="171">
        <v>54090.535300000003</v>
      </c>
      <c r="D30" s="171">
        <v>2.9999999999999997E-4</v>
      </c>
      <c r="E30" s="119">
        <f t="shared" si="12"/>
        <v>90.501731558825966</v>
      </c>
      <c r="F30" s="119">
        <f t="shared" si="13"/>
        <v>90.5</v>
      </c>
      <c r="Q30" s="172">
        <f t="shared" si="14"/>
        <v>39072.035300000003</v>
      </c>
      <c r="S30" s="120"/>
      <c r="U30" s="119">
        <f t="shared" si="15"/>
        <v>4.6119999751681462E-4</v>
      </c>
      <c r="Z30" s="119">
        <f t="shared" si="16"/>
        <v>90.5</v>
      </c>
      <c r="AA30" s="119">
        <f t="shared" si="17"/>
        <v>-1.068501052330089E-3</v>
      </c>
      <c r="AB30" s="140">
        <f t="shared" si="18"/>
        <v>0</v>
      </c>
      <c r="AC30" s="140">
        <f t="shared" si="19"/>
        <v>-1.9574278671470875E-3</v>
      </c>
      <c r="AD30" s="119">
        <f t="shared" si="20"/>
        <v>-1.9574278671470875E-3</v>
      </c>
      <c r="AE30" s="119">
        <f t="shared" si="21"/>
        <v>-3.4871289169939911E-3</v>
      </c>
      <c r="AG30" s="120">
        <f t="shared" si="22"/>
        <v>-1.9574278671470875E-3</v>
      </c>
      <c r="AH30" s="119">
        <f t="shared" si="23"/>
        <v>2.4186278646639021E-3</v>
      </c>
      <c r="AI30" s="119">
        <f t="shared" si="24"/>
        <v>1.1388814580882149</v>
      </c>
      <c r="AJ30" s="119">
        <f t="shared" si="25"/>
        <v>0.69499840046171646</v>
      </c>
      <c r="AK30" s="119">
        <f t="shared" si="26"/>
        <v>1.3303407585565233E-2</v>
      </c>
      <c r="AL30" s="119">
        <f t="shared" si="27"/>
        <v>9.5498284247227283E-2</v>
      </c>
      <c r="AM30" s="119">
        <f t="shared" si="28"/>
        <v>4.7785464288320319E-2</v>
      </c>
      <c r="AN30" s="119">
        <f t="shared" si="29"/>
        <v>8.300171055869264E-2</v>
      </c>
      <c r="AO30" s="119">
        <f t="shared" si="29"/>
        <v>8.3001638578505565E-2</v>
      </c>
      <c r="AP30" s="119">
        <f t="shared" si="29"/>
        <v>8.300112087272038E-2</v>
      </c>
      <c r="AQ30" s="119">
        <f t="shared" si="29"/>
        <v>8.2997397358742023E-2</v>
      </c>
      <c r="AR30" s="119">
        <f t="shared" si="29"/>
        <v>8.2970616628926269E-2</v>
      </c>
      <c r="AS30" s="119">
        <f t="shared" si="29"/>
        <v>8.277800262096574E-2</v>
      </c>
      <c r="AT30" s="119">
        <f t="shared" si="29"/>
        <v>8.1392762573835084E-2</v>
      </c>
      <c r="AU30" s="119">
        <f t="shared" si="30"/>
        <v>7.1434848930214789E-2</v>
      </c>
      <c r="AW30" s="119">
        <f t="shared" si="0"/>
        <v>-1.8034784764166048E-3</v>
      </c>
      <c r="AX30" s="119">
        <v>3600</v>
      </c>
      <c r="AY30" s="119">
        <f t="shared" si="1"/>
        <v>-7.0569636913288573E-4</v>
      </c>
      <c r="AZ30" s="119">
        <f t="shared" si="2"/>
        <v>-1.8034784764166048E-3</v>
      </c>
      <c r="BA30" s="119">
        <f t="shared" si="3"/>
        <v>1.0977821072837191E-3</v>
      </c>
      <c r="BB30" s="119">
        <f t="shared" si="4"/>
        <v>0.91140343487731179</v>
      </c>
      <c r="BC30" s="119">
        <f t="shared" si="5"/>
        <v>0.20830249366799669</v>
      </c>
      <c r="BD30" s="119">
        <f t="shared" si="6"/>
        <v>2.2588342008402251</v>
      </c>
      <c r="BE30" s="119">
        <f t="shared" si="7"/>
        <v>2.1165520294493123</v>
      </c>
      <c r="BF30" s="119">
        <f t="shared" si="31"/>
        <v>2.145603635453571</v>
      </c>
      <c r="BG30" s="119">
        <f t="shared" si="31"/>
        <v>2.1456036135557217</v>
      </c>
      <c r="BH30" s="119">
        <f t="shared" si="31"/>
        <v>2.1456039022484918</v>
      </c>
      <c r="BI30" s="119">
        <f t="shared" si="31"/>
        <v>2.145600096224443</v>
      </c>
      <c r="BJ30" s="119">
        <f t="shared" si="31"/>
        <v>2.1456502717124071</v>
      </c>
      <c r="BK30" s="119">
        <f t="shared" si="31"/>
        <v>2.1449884869351461</v>
      </c>
      <c r="BL30" s="119">
        <f t="shared" si="31"/>
        <v>2.1536634410708926</v>
      </c>
      <c r="BM30" s="119">
        <f t="shared" si="9"/>
        <v>2.0285072825452954</v>
      </c>
    </row>
    <row r="31" spans="1:65" ht="12.95" customHeight="1" x14ac:dyDescent="0.2">
      <c r="A31" s="67" t="s">
        <v>32</v>
      </c>
      <c r="B31" s="120" t="s">
        <v>109</v>
      </c>
      <c r="C31" s="171">
        <v>54097.322899999999</v>
      </c>
      <c r="D31" s="171">
        <v>8.0000000000000004E-4</v>
      </c>
      <c r="E31" s="119">
        <f t="shared" si="12"/>
        <v>115.98553179729457</v>
      </c>
      <c r="F31" s="119">
        <f t="shared" si="13"/>
        <v>116</v>
      </c>
      <c r="Q31" s="172">
        <f t="shared" si="14"/>
        <v>39078.822899999999</v>
      </c>
      <c r="S31" s="120"/>
      <c r="U31" s="119">
        <f t="shared" si="15"/>
        <v>-3.8536000065505505E-3</v>
      </c>
      <c r="Z31" s="119">
        <f t="shared" si="16"/>
        <v>116</v>
      </c>
      <c r="AA31" s="119">
        <f t="shared" si="17"/>
        <v>-1.0180932291824494E-3</v>
      </c>
      <c r="AB31" s="140">
        <f t="shared" si="18"/>
        <v>0</v>
      </c>
      <c r="AC31" s="140">
        <f t="shared" si="19"/>
        <v>-6.3138606178207244E-3</v>
      </c>
      <c r="AD31" s="119">
        <f t="shared" si="20"/>
        <v>-6.3138606178207244E-3</v>
      </c>
      <c r="AE31" s="119">
        <f t="shared" si="21"/>
        <v>-3.4783538404526237E-3</v>
      </c>
      <c r="AG31" s="120">
        <f t="shared" si="22"/>
        <v>-6.3138606178207244E-3</v>
      </c>
      <c r="AH31" s="119">
        <f t="shared" si="23"/>
        <v>2.4602606112701744E-3</v>
      </c>
      <c r="AI31" s="119">
        <f t="shared" si="24"/>
        <v>1.1386037751457871</v>
      </c>
      <c r="AJ31" s="119">
        <f t="shared" si="25"/>
        <v>0.70852741928006313</v>
      </c>
      <c r="AK31" s="119">
        <f t="shared" si="26"/>
        <v>1.5938430582475051E-2</v>
      </c>
      <c r="AL31" s="119">
        <f t="shared" si="27"/>
        <v>0.1144898807769178</v>
      </c>
      <c r="AM31" s="119">
        <f t="shared" si="28"/>
        <v>5.7307552697514565E-2</v>
      </c>
      <c r="AN31" s="119">
        <f t="shared" ref="AN31:AT40" si="32">$AU31+$AB$7*SIN(AO31)</f>
        <v>9.9516226711841405E-2</v>
      </c>
      <c r="AO31" s="119">
        <f t="shared" si="32"/>
        <v>9.9516141191151583E-2</v>
      </c>
      <c r="AP31" s="119">
        <f t="shared" si="32"/>
        <v>9.9515525167198138E-2</v>
      </c>
      <c r="AQ31" s="119">
        <f t="shared" si="32"/>
        <v>9.9511087815064042E-2</v>
      </c>
      <c r="AR31" s="119">
        <f t="shared" si="32"/>
        <v>9.9479124677793296E-2</v>
      </c>
      <c r="AS31" s="119">
        <f t="shared" si="32"/>
        <v>9.9248890800836764E-2</v>
      </c>
      <c r="AT31" s="119">
        <f t="shared" si="32"/>
        <v>9.7590646870830799E-2</v>
      </c>
      <c r="AU31" s="119">
        <f t="shared" si="30"/>
        <v>8.5654922176313875E-2</v>
      </c>
      <c r="AW31" s="119">
        <f t="shared" si="0"/>
        <v>-1.6786506859692695E-3</v>
      </c>
      <c r="AX31" s="119">
        <v>3800</v>
      </c>
      <c r="AY31" s="119">
        <f t="shared" si="1"/>
        <v>-9.2961538287834975E-4</v>
      </c>
      <c r="AZ31" s="119">
        <f t="shared" si="2"/>
        <v>-1.6786506859692695E-3</v>
      </c>
      <c r="BA31" s="119">
        <f t="shared" si="3"/>
        <v>7.4903530309091977E-4</v>
      </c>
      <c r="BB31" s="119">
        <f t="shared" si="4"/>
        <v>0.90164102945739488</v>
      </c>
      <c r="BC31" s="119">
        <f t="shared" si="5"/>
        <v>0.11520381911650115</v>
      </c>
      <c r="BD31" s="119">
        <f t="shared" si="6"/>
        <v>2.3532130791814687</v>
      </c>
      <c r="BE31" s="119">
        <f t="shared" si="7"/>
        <v>2.4040708832514528</v>
      </c>
      <c r="BF31" s="119">
        <f t="shared" si="31"/>
        <v>2.2487052260110953</v>
      </c>
      <c r="BG31" s="119">
        <f t="shared" si="31"/>
        <v>2.2487051764039276</v>
      </c>
      <c r="BH31" s="119">
        <f t="shared" si="31"/>
        <v>2.2487057433403712</v>
      </c>
      <c r="BI31" s="119">
        <f t="shared" si="31"/>
        <v>2.2486992640727852</v>
      </c>
      <c r="BJ31" s="119">
        <f t="shared" si="31"/>
        <v>2.2487733096694389</v>
      </c>
      <c r="BK31" s="119">
        <f t="shared" si="31"/>
        <v>2.2479267043705877</v>
      </c>
      <c r="BL31" s="119">
        <f t="shared" si="31"/>
        <v>2.257554022306409</v>
      </c>
      <c r="BM31" s="119">
        <f t="shared" si="9"/>
        <v>2.1400372687892095</v>
      </c>
    </row>
    <row r="32" spans="1:65" ht="12.95" customHeight="1" x14ac:dyDescent="0.2">
      <c r="A32" s="67" t="s">
        <v>32</v>
      </c>
      <c r="B32" s="120" t="s">
        <v>110</v>
      </c>
      <c r="C32" s="171">
        <v>54097.462599999999</v>
      </c>
      <c r="D32" s="171">
        <v>1.1000000000000001E-3</v>
      </c>
      <c r="E32" s="119">
        <f t="shared" si="12"/>
        <v>116.51003042616325</v>
      </c>
      <c r="F32" s="119">
        <f t="shared" si="13"/>
        <v>116.5</v>
      </c>
      <c r="Q32" s="172">
        <f t="shared" si="14"/>
        <v>39078.962599999999</v>
      </c>
      <c r="S32" s="120"/>
      <c r="U32" s="119">
        <f t="shared" si="15"/>
        <v>2.6715999993029982E-3</v>
      </c>
      <c r="Z32" s="119">
        <f t="shared" si="16"/>
        <v>116.5</v>
      </c>
      <c r="AA32" s="119">
        <f t="shared" si="17"/>
        <v>-1.0171111085424673E-3</v>
      </c>
      <c r="AB32" s="140">
        <f t="shared" si="18"/>
        <v>0</v>
      </c>
      <c r="AC32" s="140">
        <f t="shared" si="19"/>
        <v>2.1052983376263282E-4</v>
      </c>
      <c r="AD32" s="119">
        <f t="shared" si="20"/>
        <v>2.1052983376263282E-4</v>
      </c>
      <c r="AE32" s="119">
        <f t="shared" si="21"/>
        <v>-3.4781812740828327E-3</v>
      </c>
      <c r="AG32" s="120">
        <f t="shared" si="22"/>
        <v>2.1052983376263282E-4</v>
      </c>
      <c r="AH32" s="119">
        <f t="shared" si="23"/>
        <v>2.4610701655403654E-3</v>
      </c>
      <c r="AI32" s="119">
        <f t="shared" si="24"/>
        <v>1.1385978318418402</v>
      </c>
      <c r="AJ32" s="119">
        <f t="shared" si="25"/>
        <v>0.70879008814372269</v>
      </c>
      <c r="AK32" s="119">
        <f t="shared" si="26"/>
        <v>1.5990030107454149E-2</v>
      </c>
      <c r="AL32" s="119">
        <f t="shared" si="27"/>
        <v>0.11486216955939538</v>
      </c>
      <c r="AM32" s="119">
        <f t="shared" si="28"/>
        <v>5.749431041028865E-2</v>
      </c>
      <c r="AN32" s="119">
        <f t="shared" si="32"/>
        <v>9.9839999246621541E-2</v>
      </c>
      <c r="AO32" s="119">
        <f t="shared" si="32"/>
        <v>9.9839913464405142E-2</v>
      </c>
      <c r="AP32" s="119">
        <f t="shared" si="32"/>
        <v>9.9839295536611167E-2</v>
      </c>
      <c r="AQ32" s="119">
        <f t="shared" si="32"/>
        <v>9.9834844326585917E-2</v>
      </c>
      <c r="AR32" s="119">
        <f t="shared" si="32"/>
        <v>9.9802780330354515E-2</v>
      </c>
      <c r="AS32" s="119">
        <f t="shared" si="32"/>
        <v>9.9571812499551299E-2</v>
      </c>
      <c r="AT32" s="119">
        <f t="shared" si="32"/>
        <v>9.7908229625378457E-2</v>
      </c>
      <c r="AU32" s="119">
        <f t="shared" si="30"/>
        <v>8.5933747141923589E-2</v>
      </c>
      <c r="AW32" s="119">
        <f t="shared" si="0"/>
        <v>-1.5507087696743705E-3</v>
      </c>
      <c r="AX32" s="119">
        <v>4000</v>
      </c>
      <c r="AY32" s="119">
        <f t="shared" si="1"/>
        <v>-1.1547119601276199E-3</v>
      </c>
      <c r="AZ32" s="119">
        <f t="shared" si="2"/>
        <v>-1.5507087696743705E-3</v>
      </c>
      <c r="BA32" s="119">
        <f t="shared" si="3"/>
        <v>3.9599680954675067E-4</v>
      </c>
      <c r="BB32" s="119">
        <f t="shared" si="4"/>
        <v>0.89292512839844485</v>
      </c>
      <c r="BC32" s="119">
        <f t="shared" si="5"/>
        <v>2.2993694702059673E-2</v>
      </c>
      <c r="BD32" s="119">
        <f t="shared" si="6"/>
        <v>2.4456775403245836</v>
      </c>
      <c r="BE32" s="119">
        <f t="shared" si="7"/>
        <v>2.7569807568675655</v>
      </c>
      <c r="BF32" s="119">
        <f t="shared" ref="BF32:BL41" si="33">$BM32+$AB$7*SIN(BG32)</f>
        <v>2.3507558762497034</v>
      </c>
      <c r="BG32" s="119">
        <f t="shared" si="33"/>
        <v>2.3507557837160715</v>
      </c>
      <c r="BH32" s="119">
        <f t="shared" si="33"/>
        <v>2.3507567268245335</v>
      </c>
      <c r="BI32" s="119">
        <f t="shared" si="33"/>
        <v>2.3507471145630223</v>
      </c>
      <c r="BJ32" s="119">
        <f t="shared" si="33"/>
        <v>2.3508450793773106</v>
      </c>
      <c r="BK32" s="119">
        <f t="shared" si="33"/>
        <v>2.3498462012051871</v>
      </c>
      <c r="BL32" s="119">
        <f t="shared" si="33"/>
        <v>2.3599843345755591</v>
      </c>
      <c r="BM32" s="119">
        <f t="shared" si="9"/>
        <v>2.2515672550331232</v>
      </c>
    </row>
    <row r="33" spans="1:65" ht="12.95" customHeight="1" x14ac:dyDescent="0.2">
      <c r="A33" s="67" t="s">
        <v>32</v>
      </c>
      <c r="B33" s="74" t="s">
        <v>109</v>
      </c>
      <c r="C33" s="67">
        <v>54097.594899999996</v>
      </c>
      <c r="D33" s="67">
        <v>1.5E-3</v>
      </c>
      <c r="E33" s="119">
        <f t="shared" si="12"/>
        <v>117.00674602099608</v>
      </c>
      <c r="F33" s="119">
        <f t="shared" si="13"/>
        <v>117</v>
      </c>
      <c r="Q33" s="172">
        <f t="shared" si="14"/>
        <v>39079.094899999996</v>
      </c>
      <c r="S33" s="120"/>
      <c r="U33" s="119">
        <f t="shared" si="15"/>
        <v>1.796799995645415E-3</v>
      </c>
      <c r="Z33" s="119">
        <f t="shared" si="16"/>
        <v>117</v>
      </c>
      <c r="AA33" s="119">
        <f t="shared" si="17"/>
        <v>-1.0161292306603152E-3</v>
      </c>
      <c r="AB33" s="140">
        <f t="shared" si="18"/>
        <v>0</v>
      </c>
      <c r="AC33" s="140">
        <f t="shared" si="19"/>
        <v>-6.6507946194402541E-4</v>
      </c>
      <c r="AD33" s="119">
        <f t="shared" si="20"/>
        <v>-6.6507946194402541E-4</v>
      </c>
      <c r="AE33" s="119">
        <f t="shared" si="21"/>
        <v>-3.4780086882497557E-3</v>
      </c>
      <c r="AG33" s="120">
        <f t="shared" si="22"/>
        <v>-6.6507946194402541E-4</v>
      </c>
      <c r="AH33" s="119">
        <f t="shared" si="23"/>
        <v>2.4618794575894404E-3</v>
      </c>
      <c r="AI33" s="119">
        <f t="shared" si="24"/>
        <v>1.1385918693908279</v>
      </c>
      <c r="AJ33" s="119">
        <f t="shared" si="25"/>
        <v>0.7090526560248116</v>
      </c>
      <c r="AK33" s="119">
        <f t="shared" si="26"/>
        <v>1.6041626876723773E-2</v>
      </c>
      <c r="AL33" s="119">
        <f t="shared" si="27"/>
        <v>0.11523445444908824</v>
      </c>
      <c r="AM33" s="119">
        <f t="shared" si="28"/>
        <v>5.7681070167690349E-2</v>
      </c>
      <c r="AN33" s="119">
        <f t="shared" si="32"/>
        <v>0.10016377008867167</v>
      </c>
      <c r="AO33" s="119">
        <f t="shared" si="32"/>
        <v>0.10016368404508999</v>
      </c>
      <c r="AP33" s="119">
        <f t="shared" si="32"/>
        <v>0.1001630642144293</v>
      </c>
      <c r="AQ33" s="119">
        <f t="shared" si="32"/>
        <v>0.10015859915216321</v>
      </c>
      <c r="AR33" s="119">
        <f t="shared" si="32"/>
        <v>0.10012643432777972</v>
      </c>
      <c r="AS33" s="119">
        <f t="shared" si="32"/>
        <v>9.9894732693491431E-2</v>
      </c>
      <c r="AT33" s="119">
        <f t="shared" si="32"/>
        <v>9.822581144898973E-2</v>
      </c>
      <c r="AU33" s="119">
        <f t="shared" si="30"/>
        <v>8.6212572107533414E-2</v>
      </c>
      <c r="AW33" s="119">
        <f t="shared" si="0"/>
        <v>-1.419652727531908E-3</v>
      </c>
      <c r="AX33" s="119">
        <v>4200</v>
      </c>
      <c r="AY33" s="119">
        <f t="shared" si="1"/>
        <v>-1.3775463737523497E-3</v>
      </c>
      <c r="AZ33" s="119">
        <f t="shared" si="2"/>
        <v>-1.419652727531908E-3</v>
      </c>
      <c r="BA33" s="119">
        <f t="shared" si="3"/>
        <v>4.2106353779558349E-5</v>
      </c>
      <c r="BB33" s="119">
        <f t="shared" si="4"/>
        <v>0.8852572785401237</v>
      </c>
      <c r="BC33" s="119">
        <f t="shared" si="5"/>
        <v>-6.7735915042985123E-2</v>
      </c>
      <c r="BD33" s="119">
        <f t="shared" si="6"/>
        <v>2.5364610810918631</v>
      </c>
      <c r="BE33" s="119">
        <f t="shared" si="7"/>
        <v>3.2035901489857399</v>
      </c>
      <c r="BF33" s="119">
        <f t="shared" si="33"/>
        <v>2.4518747628221913</v>
      </c>
      <c r="BG33" s="119">
        <f t="shared" si="33"/>
        <v>2.4518746152781179</v>
      </c>
      <c r="BH33" s="119">
        <f t="shared" si="33"/>
        <v>2.451875986159576</v>
      </c>
      <c r="BI33" s="119">
        <f t="shared" si="33"/>
        <v>2.4518632487805636</v>
      </c>
      <c r="BJ33" s="119">
        <f t="shared" si="33"/>
        <v>2.4519815914405552</v>
      </c>
      <c r="BK33" s="119">
        <f t="shared" si="33"/>
        <v>2.4508816273721945</v>
      </c>
      <c r="BL33" s="119">
        <f t="shared" si="33"/>
        <v>2.4610674508752721</v>
      </c>
      <c r="BM33" s="119">
        <f t="shared" si="9"/>
        <v>2.3630972412770372</v>
      </c>
    </row>
    <row r="34" spans="1:65" ht="12.95" customHeight="1" x14ac:dyDescent="0.2">
      <c r="A34" s="67" t="s">
        <v>32</v>
      </c>
      <c r="B34" s="74" t="s">
        <v>110</v>
      </c>
      <c r="C34" s="67">
        <v>54114.241999999998</v>
      </c>
      <c r="D34" s="67">
        <v>1.6000000000000001E-3</v>
      </c>
      <c r="E34" s="119">
        <f t="shared" si="12"/>
        <v>179.50768463701786</v>
      </c>
      <c r="F34" s="119">
        <f t="shared" si="13"/>
        <v>179.5</v>
      </c>
      <c r="Q34" s="172">
        <f t="shared" si="14"/>
        <v>39095.741999999998</v>
      </c>
      <c r="S34" s="120"/>
      <c r="U34" s="119">
        <f t="shared" si="15"/>
        <v>2.0467999929678626E-3</v>
      </c>
      <c r="Z34" s="119">
        <f t="shared" si="16"/>
        <v>179.5</v>
      </c>
      <c r="AA34" s="119">
        <f t="shared" si="17"/>
        <v>-8.953371768136726E-4</v>
      </c>
      <c r="AB34" s="140">
        <f t="shared" si="18"/>
        <v>0</v>
      </c>
      <c r="AC34" s="140">
        <f t="shared" si="19"/>
        <v>-5.1414501595199637E-4</v>
      </c>
      <c r="AD34" s="119">
        <f t="shared" si="20"/>
        <v>-5.1414501595199637E-4</v>
      </c>
      <c r="AE34" s="119">
        <f t="shared" si="21"/>
        <v>-3.4562821857335316E-3</v>
      </c>
      <c r="AG34" s="120">
        <f t="shared" si="22"/>
        <v>-5.1414501595199637E-4</v>
      </c>
      <c r="AH34" s="119">
        <f t="shared" si="23"/>
        <v>2.560945008919859E-3</v>
      </c>
      <c r="AI34" s="119">
        <f t="shared" si="24"/>
        <v>1.1376963763621437</v>
      </c>
      <c r="AJ34" s="119">
        <f t="shared" si="25"/>
        <v>0.74106467551161115</v>
      </c>
      <c r="AK34" s="119">
        <f t="shared" si="26"/>
        <v>2.246659722412785E-2</v>
      </c>
      <c r="AL34" s="119">
        <f t="shared" si="27"/>
        <v>0.16173525689090293</v>
      </c>
      <c r="AM34" s="119">
        <f t="shared" si="28"/>
        <v>8.1044370716226999E-2</v>
      </c>
      <c r="AN34" s="119">
        <f t="shared" si="32"/>
        <v>0.14061998525606523</v>
      </c>
      <c r="AO34" s="119">
        <f t="shared" si="32"/>
        <v>0.1406198679648501</v>
      </c>
      <c r="AP34" s="119">
        <f t="shared" si="32"/>
        <v>0.1406190188901649</v>
      </c>
      <c r="AQ34" s="119">
        <f t="shared" si="32"/>
        <v>0.14061287241565304</v>
      </c>
      <c r="AR34" s="119">
        <f t="shared" si="32"/>
        <v>0.14056837808059089</v>
      </c>
      <c r="AS34" s="119">
        <f t="shared" si="32"/>
        <v>0.14024629189327806</v>
      </c>
      <c r="AT34" s="119">
        <f t="shared" si="32"/>
        <v>0.13791520459690207</v>
      </c>
      <c r="AU34" s="119">
        <f t="shared" si="30"/>
        <v>0.12106569280875656</v>
      </c>
      <c r="AW34" s="119">
        <f t="shared" ref="AW34:AW65" si="34">AB$3+AB$4*AX34+AB$5*AX34^2</f>
        <v>-1.2854825595418823E-3</v>
      </c>
      <c r="AX34" s="119">
        <v>4400</v>
      </c>
      <c r="AY34" s="119">
        <f t="shared" ref="AY34:AY65" si="35">AB$3+AB$4*AX34+AB$5*AX34^2+BA34</f>
        <v>-1.594857014170916E-3</v>
      </c>
      <c r="AZ34" s="119">
        <f t="shared" ref="AZ34:AZ65" si="36">AB$3+AB$4*AX34+AB$5*AX34^2</f>
        <v>-1.2854825595418823E-3</v>
      </c>
      <c r="BA34" s="119">
        <f t="shared" ref="BA34:BA65" si="37">$AB$6*($AB$11/BB34*BC34+$AB$12)</f>
        <v>-3.0937445462903376E-4</v>
      </c>
      <c r="BB34" s="119">
        <f t="shared" ref="BB34:BB65" si="38">1+$AB$7*COS(BD34)</f>
        <v>0.87863434485579917</v>
      </c>
      <c r="BC34" s="119">
        <f t="shared" ref="BC34:BC65" si="39">SIN(BD34+RADIANS($AB$9))</f>
        <v>-0.15647218528555426</v>
      </c>
      <c r="BD34" s="119">
        <f t="shared" ref="BD34:BD65" si="40">2*ATAN(BE34)</f>
        <v>2.625791084902827</v>
      </c>
      <c r="BE34" s="119">
        <f t="shared" ref="BE34:BE65" si="41">SQRT((1+$AB$7)/(1-$AB$7))*TAN(BF34/2)</f>
        <v>3.7911095434620266</v>
      </c>
      <c r="BF34" s="119">
        <f t="shared" si="33"/>
        <v>2.5521809504561253</v>
      </c>
      <c r="BG34" s="119">
        <f t="shared" si="33"/>
        <v>2.5521807449858693</v>
      </c>
      <c r="BH34" s="119">
        <f t="shared" si="33"/>
        <v>2.5521825166448675</v>
      </c>
      <c r="BI34" s="119">
        <f t="shared" si="33"/>
        <v>2.5521672405176092</v>
      </c>
      <c r="BJ34" s="119">
        <f t="shared" si="33"/>
        <v>2.5522989537762495</v>
      </c>
      <c r="BK34" s="119">
        <f t="shared" si="33"/>
        <v>2.5511629189587079</v>
      </c>
      <c r="BL34" s="119">
        <f t="shared" si="33"/>
        <v>2.5609331845259344</v>
      </c>
      <c r="BM34" s="119">
        <f t="shared" ref="BM34:BM65" si="42">RADIANS($AB$9)+$AB$18*(AX34-AB$15)</f>
        <v>2.4746272275209513</v>
      </c>
    </row>
    <row r="35" spans="1:65" ht="12.95" customHeight="1" x14ac:dyDescent="0.2">
      <c r="A35" s="67" t="s">
        <v>32</v>
      </c>
      <c r="B35" s="74" t="s">
        <v>109</v>
      </c>
      <c r="C35" s="67">
        <v>54114.368699999999</v>
      </c>
      <c r="D35" s="67">
        <v>5.9999999999999995E-4</v>
      </c>
      <c r="E35" s="119">
        <f t="shared" si="12"/>
        <v>179.9833752331393</v>
      </c>
      <c r="F35" s="119">
        <f t="shared" si="13"/>
        <v>180</v>
      </c>
      <c r="Q35" s="172">
        <f t="shared" si="14"/>
        <v>39095.868699999999</v>
      </c>
      <c r="S35" s="120"/>
      <c r="U35" s="119">
        <f t="shared" si="15"/>
        <v>-4.4280000001890585E-3</v>
      </c>
      <c r="Z35" s="119">
        <f t="shared" si="16"/>
        <v>180</v>
      </c>
      <c r="AA35" s="119">
        <f t="shared" si="17"/>
        <v>-8.9438662533178207E-4</v>
      </c>
      <c r="AB35" s="140">
        <f t="shared" si="18"/>
        <v>0</v>
      </c>
      <c r="AC35" s="140">
        <f t="shared" si="19"/>
        <v>-6.9897205223836256E-3</v>
      </c>
      <c r="AD35" s="119">
        <f t="shared" si="20"/>
        <v>-6.9897205223836256E-3</v>
      </c>
      <c r="AE35" s="119">
        <f t="shared" si="21"/>
        <v>-3.4561071475263496E-3</v>
      </c>
      <c r="AG35" s="120">
        <f t="shared" si="22"/>
        <v>-6.9897205223836256E-3</v>
      </c>
      <c r="AH35" s="119">
        <f t="shared" si="23"/>
        <v>2.5617205221945675E-3</v>
      </c>
      <c r="AI35" s="119">
        <f t="shared" si="24"/>
        <v>1.1376880161320029</v>
      </c>
      <c r="AJ35" s="119">
        <f t="shared" si="25"/>
        <v>0.74131419274366617</v>
      </c>
      <c r="AK35" s="119">
        <f t="shared" si="26"/>
        <v>2.2517776704852877E-2</v>
      </c>
      <c r="AL35" s="119">
        <f t="shared" si="27"/>
        <v>0.16210695174021711</v>
      </c>
      <c r="AM35" s="119">
        <f t="shared" si="28"/>
        <v>8.123144164187987E-2</v>
      </c>
      <c r="AN35" s="119">
        <f t="shared" si="32"/>
        <v>0.14094349942376339</v>
      </c>
      <c r="AO35" s="119">
        <f t="shared" si="32"/>
        <v>0.14094338189512792</v>
      </c>
      <c r="AP35" s="119">
        <f t="shared" si="32"/>
        <v>0.14094253106274165</v>
      </c>
      <c r="AQ35" s="119">
        <f t="shared" si="32"/>
        <v>0.14093637158180555</v>
      </c>
      <c r="AR35" s="119">
        <f t="shared" si="32"/>
        <v>0.14089178104970856</v>
      </c>
      <c r="AS35" s="119">
        <f t="shared" si="32"/>
        <v>0.14056898375467186</v>
      </c>
      <c r="AT35" s="119">
        <f t="shared" si="32"/>
        <v>0.13823264504141725</v>
      </c>
      <c r="AU35" s="119">
        <f t="shared" si="30"/>
        <v>0.12134451777436628</v>
      </c>
      <c r="AW35" s="119">
        <f t="shared" si="34"/>
        <v>-1.1481982657042932E-3</v>
      </c>
      <c r="AX35" s="119">
        <v>4600</v>
      </c>
      <c r="AY35" s="119">
        <f t="shared" si="35"/>
        <v>-1.8035512515519856E-3</v>
      </c>
      <c r="AZ35" s="119">
        <f t="shared" si="36"/>
        <v>-1.1481982657042932E-3</v>
      </c>
      <c r="BA35" s="119">
        <f t="shared" si="37"/>
        <v>-6.5535298584769243E-4</v>
      </c>
      <c r="BB35" s="119">
        <f t="shared" si="38"/>
        <v>0.87305045962899153</v>
      </c>
      <c r="BC35" s="119">
        <f t="shared" si="39"/>
        <v>-0.24276546497369683</v>
      </c>
      <c r="BD35" s="119">
        <f t="shared" si="40"/>
        <v>2.7138888454050849</v>
      </c>
      <c r="BE35" s="119">
        <f t="shared" si="41"/>
        <v>4.6046310007012448</v>
      </c>
      <c r="BF35" s="119">
        <f t="shared" si="33"/>
        <v>2.6517929747907476</v>
      </c>
      <c r="BG35" s="119">
        <f t="shared" si="33"/>
        <v>2.6517927223063369</v>
      </c>
      <c r="BH35" s="119">
        <f t="shared" si="33"/>
        <v>2.6517947731279841</v>
      </c>
      <c r="BI35" s="119">
        <f t="shared" si="33"/>
        <v>2.6517781151260356</v>
      </c>
      <c r="BJ35" s="119">
        <f t="shared" si="33"/>
        <v>2.6519134171178735</v>
      </c>
      <c r="BK35" s="119">
        <f t="shared" si="33"/>
        <v>2.6508141654375317</v>
      </c>
      <c r="BL35" s="119">
        <f t="shared" si="33"/>
        <v>2.659726476104681</v>
      </c>
      <c r="BM35" s="119">
        <f t="shared" si="42"/>
        <v>2.5861572137648654</v>
      </c>
    </row>
    <row r="36" spans="1:65" ht="12.95" customHeight="1" x14ac:dyDescent="0.2">
      <c r="A36" s="67" t="s">
        <v>32</v>
      </c>
      <c r="B36" s="74" t="s">
        <v>110</v>
      </c>
      <c r="C36" s="67">
        <v>54114.504099999998</v>
      </c>
      <c r="D36" s="67">
        <v>5.0000000000000001E-4</v>
      </c>
      <c r="E36" s="119">
        <f t="shared" si="12"/>
        <v>180.49172966655769</v>
      </c>
      <c r="F36" s="119">
        <f t="shared" si="13"/>
        <v>180.5</v>
      </c>
      <c r="Q36" s="172">
        <f t="shared" si="14"/>
        <v>39096.004099999998</v>
      </c>
      <c r="S36" s="120"/>
      <c r="U36" s="119">
        <f t="shared" si="15"/>
        <v>-2.2028000021236949E-3</v>
      </c>
      <c r="Z36" s="119">
        <f t="shared" si="16"/>
        <v>180.5</v>
      </c>
      <c r="AA36" s="119">
        <f t="shared" si="17"/>
        <v>-8.9343632820207712E-4</v>
      </c>
      <c r="AB36" s="140">
        <f t="shared" si="18"/>
        <v>0</v>
      </c>
      <c r="AC36" s="140">
        <f t="shared" si="19"/>
        <v>-4.765295763777498E-3</v>
      </c>
      <c r="AD36" s="119">
        <f t="shared" si="20"/>
        <v>-4.765295763777498E-3</v>
      </c>
      <c r="AE36" s="119">
        <f t="shared" si="21"/>
        <v>-3.4559320898558802E-3</v>
      </c>
      <c r="AG36" s="120">
        <f t="shared" si="22"/>
        <v>-4.765295763777498E-3</v>
      </c>
      <c r="AH36" s="119">
        <f t="shared" si="23"/>
        <v>2.5624957616538031E-3</v>
      </c>
      <c r="AI36" s="119">
        <f t="shared" si="24"/>
        <v>1.1376796370027167</v>
      </c>
      <c r="AJ36" s="119">
        <f t="shared" si="25"/>
        <v>0.74156360388898201</v>
      </c>
      <c r="AK36" s="119">
        <f t="shared" si="26"/>
        <v>2.2568952321639999E-2</v>
      </c>
      <c r="AL36" s="119">
        <f t="shared" si="27"/>
        <v>0.16247864112068994</v>
      </c>
      <c r="AM36" s="119">
        <f t="shared" si="28"/>
        <v>8.1418515463361166E-2</v>
      </c>
      <c r="AN36" s="119">
        <f t="shared" si="32"/>
        <v>0.14126701121149965</v>
      </c>
      <c r="AO36" s="119">
        <f t="shared" si="32"/>
        <v>0.14126689344566115</v>
      </c>
      <c r="AP36" s="119">
        <f t="shared" si="32"/>
        <v>0.14126604085689679</v>
      </c>
      <c r="AQ36" s="119">
        <f t="shared" si="32"/>
        <v>0.14125986837727766</v>
      </c>
      <c r="AR36" s="119">
        <f t="shared" si="32"/>
        <v>0.14121518169071118</v>
      </c>
      <c r="AS36" s="119">
        <f t="shared" si="32"/>
        <v>0.14089167349742418</v>
      </c>
      <c r="AT36" s="119">
        <f t="shared" si="32"/>
        <v>0.1385500841729928</v>
      </c>
      <c r="AU36" s="119">
        <f t="shared" si="30"/>
        <v>0.1216233427399761</v>
      </c>
      <c r="AW36" s="119">
        <f t="shared" si="34"/>
        <v>-1.0077998460191399E-3</v>
      </c>
      <c r="AX36" s="119">
        <v>4800</v>
      </c>
      <c r="AY36" s="119">
        <f t="shared" si="35"/>
        <v>-2.0006948138175818E-3</v>
      </c>
      <c r="AZ36" s="119">
        <f t="shared" si="36"/>
        <v>-1.0077998460191399E-3</v>
      </c>
      <c r="BA36" s="119">
        <f t="shared" si="37"/>
        <v>-9.9289496779844189E-4</v>
      </c>
      <c r="BB36" s="119">
        <f t="shared" si="38"/>
        <v>0.86849853724407788</v>
      </c>
      <c r="BC36" s="119">
        <f t="shared" si="39"/>
        <v>-0.32621494074611307</v>
      </c>
      <c r="BD36" s="119">
        <f t="shared" si="40"/>
        <v>2.8009699547424063</v>
      </c>
      <c r="BE36" s="119">
        <f t="shared" si="41"/>
        <v>5.8147187669637255</v>
      </c>
      <c r="BF36" s="119">
        <f t="shared" si="33"/>
        <v>2.7508286218371834</v>
      </c>
      <c r="BG36" s="119">
        <f t="shared" si="33"/>
        <v>2.7508283481746485</v>
      </c>
      <c r="BH36" s="119">
        <f t="shared" si="33"/>
        <v>2.7508304695868517</v>
      </c>
      <c r="BI36" s="119">
        <f t="shared" si="33"/>
        <v>2.7508140245041761</v>
      </c>
      <c r="BJ36" s="119">
        <f t="shared" si="33"/>
        <v>2.7509415030580464</v>
      </c>
      <c r="BK36" s="119">
        <f t="shared" si="33"/>
        <v>2.7499531428374766</v>
      </c>
      <c r="BL36" s="119">
        <f t="shared" si="33"/>
        <v>2.7576055924066436</v>
      </c>
      <c r="BM36" s="119">
        <f t="shared" si="42"/>
        <v>2.697687200008779</v>
      </c>
    </row>
    <row r="37" spans="1:65" ht="12.95" customHeight="1" x14ac:dyDescent="0.2">
      <c r="A37" s="156" t="s">
        <v>111</v>
      </c>
      <c r="B37" s="74" t="s">
        <v>110</v>
      </c>
      <c r="C37" s="67">
        <v>54474.345200000003</v>
      </c>
      <c r="D37" s="67"/>
      <c r="E37" s="119">
        <f t="shared" si="12"/>
        <v>1531.5022061230834</v>
      </c>
      <c r="F37" s="119">
        <f t="shared" si="13"/>
        <v>1531.5</v>
      </c>
      <c r="G37" s="119">
        <f>+C37-(C$7+F37*C$8)</f>
        <v>5.8759999956237152E-4</v>
      </c>
      <c r="K37" s="119">
        <f>+G37</f>
        <v>5.8759999956237152E-4</v>
      </c>
      <c r="Q37" s="172">
        <f t="shared" si="14"/>
        <v>39455.845200000003</v>
      </c>
      <c r="S37" s="120">
        <v>1</v>
      </c>
      <c r="Z37" s="119">
        <f t="shared" si="16"/>
        <v>1531.5</v>
      </c>
      <c r="AA37" s="119">
        <f t="shared" si="17"/>
        <v>5.7917514301686346E-4</v>
      </c>
      <c r="AB37" s="140">
        <f>S37*(G37-AA37)^2</f>
        <v>7.097820781239007E-11</v>
      </c>
      <c r="AC37" s="140">
        <f>+G37-N37-AH37</f>
        <v>-2.9034262926647672E-3</v>
      </c>
      <c r="AD37" s="119">
        <f>+G37-AH37</f>
        <v>-2.9034262926647672E-3</v>
      </c>
      <c r="AE37" s="119">
        <f t="shared" si="21"/>
        <v>-2.9118511492102752E-3</v>
      </c>
      <c r="AF37" s="119">
        <f>G37-AE37</f>
        <v>3.4994511487726468E-3</v>
      </c>
      <c r="AG37" s="120">
        <f>G37-AH37</f>
        <v>-2.9034262926647672E-3</v>
      </c>
      <c r="AH37" s="119">
        <f t="shared" si="23"/>
        <v>3.4910262922271387E-3</v>
      </c>
      <c r="AI37" s="119">
        <f t="shared" si="24"/>
        <v>1.0615794972842894</v>
      </c>
      <c r="AJ37" s="119">
        <f t="shared" si="25"/>
        <v>0.97680795155855848</v>
      </c>
      <c r="AK37" s="119">
        <f t="shared" si="26"/>
        <v>0.12519187500916551</v>
      </c>
      <c r="AL37" s="119">
        <f t="shared" si="27"/>
        <v>1.1136650356117281</v>
      </c>
      <c r="AM37" s="119">
        <f t="shared" si="28"/>
        <v>0.62254575471701212</v>
      </c>
      <c r="AN37" s="119">
        <f t="shared" si="32"/>
        <v>0.991784819645257</v>
      </c>
      <c r="AO37" s="119">
        <f t="shared" si="32"/>
        <v>0.9917847962479337</v>
      </c>
      <c r="AP37" s="119">
        <f t="shared" si="32"/>
        <v>0.99178448977308975</v>
      </c>
      <c r="AQ37" s="119">
        <f t="shared" si="32"/>
        <v>0.99178047536004799</v>
      </c>
      <c r="AR37" s="119">
        <f t="shared" si="32"/>
        <v>0.99172789416170826</v>
      </c>
      <c r="AS37" s="119">
        <f t="shared" si="32"/>
        <v>0.99103957012637689</v>
      </c>
      <c r="AT37" s="119">
        <f t="shared" si="32"/>
        <v>0.98209464644900268</v>
      </c>
      <c r="AU37" s="119">
        <f t="shared" si="30"/>
        <v>0.87500839981761502</v>
      </c>
      <c r="AW37" s="119">
        <f t="shared" si="34"/>
        <v>-8.6428730048642355E-4</v>
      </c>
      <c r="AX37" s="119">
        <v>5000</v>
      </c>
      <c r="AY37" s="119">
        <f t="shared" si="35"/>
        <v>-2.1835006122927123E-3</v>
      </c>
      <c r="AZ37" s="119">
        <f t="shared" si="36"/>
        <v>-8.6428730048642355E-4</v>
      </c>
      <c r="BA37" s="119">
        <f t="shared" si="37"/>
        <v>-1.3192133118062888E-3</v>
      </c>
      <c r="BB37" s="119">
        <f t="shared" si="38"/>
        <v>0.86497143036720958</v>
      </c>
      <c r="BC37" s="119">
        <f t="shared" si="39"/>
        <v>-0.40645586643109677</v>
      </c>
      <c r="BD37" s="119">
        <f t="shared" si="40"/>
        <v>2.8872449548731876</v>
      </c>
      <c r="BE37" s="119">
        <f t="shared" si="41"/>
        <v>7.8208147404982071</v>
      </c>
      <c r="BF37" s="119">
        <f t="shared" si="33"/>
        <v>2.849404858961134</v>
      </c>
      <c r="BG37" s="119">
        <f t="shared" si="33"/>
        <v>2.8494046013153658</v>
      </c>
      <c r="BH37" s="119">
        <f t="shared" si="33"/>
        <v>2.8494065297453988</v>
      </c>
      <c r="BI37" s="119">
        <f t="shared" si="33"/>
        <v>2.8493920957827732</v>
      </c>
      <c r="BJ37" s="119">
        <f t="shared" si="33"/>
        <v>2.8495001299561489</v>
      </c>
      <c r="BK37" s="119">
        <f t="shared" si="33"/>
        <v>2.8486914391068381</v>
      </c>
      <c r="BL37" s="119">
        <f t="shared" si="33"/>
        <v>2.8547401598139652</v>
      </c>
      <c r="BM37" s="119">
        <f t="shared" si="42"/>
        <v>2.8092171862526931</v>
      </c>
    </row>
    <row r="38" spans="1:65" ht="12.95" customHeight="1" x14ac:dyDescent="0.2">
      <c r="A38" s="67" t="s">
        <v>112</v>
      </c>
      <c r="B38" s="74" t="s">
        <v>110</v>
      </c>
      <c r="C38" s="67">
        <v>54783.843699999998</v>
      </c>
      <c r="D38" s="67">
        <v>5.0000000000000001E-4</v>
      </c>
      <c r="E38" s="119">
        <f t="shared" si="12"/>
        <v>2693.5032003051442</v>
      </c>
      <c r="F38" s="119">
        <f t="shared" si="13"/>
        <v>2693.5</v>
      </c>
      <c r="G38" s="119">
        <f>+C38-(C$7+F38*C$8)</f>
        <v>8.5239999316399917E-4</v>
      </c>
      <c r="K38" s="119">
        <f>+G38</f>
        <v>8.5239999316399917E-4</v>
      </c>
      <c r="Q38" s="172">
        <f t="shared" si="14"/>
        <v>39765.343699999998</v>
      </c>
      <c r="S38" s="120">
        <v>1</v>
      </c>
      <c r="Z38" s="119">
        <f t="shared" si="16"/>
        <v>2693.5</v>
      </c>
      <c r="AA38" s="119">
        <f t="shared" si="17"/>
        <v>1.9108372470304918E-4</v>
      </c>
      <c r="AB38" s="140">
        <f>S38*(G38-AA38)^2</f>
        <v>4.3733920693111526E-7</v>
      </c>
      <c r="AC38" s="140">
        <f>+G38-N38-AH38</f>
        <v>-1.6688991706966618E-3</v>
      </c>
      <c r="AD38" s="119">
        <f>+G38-AH38</f>
        <v>-1.6688991706966618E-3</v>
      </c>
      <c r="AE38" s="119">
        <f t="shared" si="21"/>
        <v>-2.3302154391576118E-3</v>
      </c>
      <c r="AF38" s="119">
        <f>G38-AE38</f>
        <v>3.182615432321611E-3</v>
      </c>
      <c r="AG38" s="120">
        <f>G38-AH38</f>
        <v>-1.6688991706966618E-3</v>
      </c>
      <c r="AH38" s="119">
        <f t="shared" si="23"/>
        <v>2.521299163860661E-3</v>
      </c>
      <c r="AI38" s="119">
        <f t="shared" si="24"/>
        <v>0.96824032407638327</v>
      </c>
      <c r="AJ38" s="119">
        <f t="shared" si="25"/>
        <v>0.61959267589951195</v>
      </c>
      <c r="AK38" s="119">
        <f t="shared" si="26"/>
        <v>0.1358541977243366</v>
      </c>
      <c r="AL38" s="119">
        <f t="shared" si="27"/>
        <v>1.8004495995944392</v>
      </c>
      <c r="AM38" s="119">
        <f t="shared" si="28"/>
        <v>1.2607401640063025</v>
      </c>
      <c r="AN38" s="119">
        <f t="shared" si="32"/>
        <v>1.6619357462037854</v>
      </c>
      <c r="AO38" s="119">
        <f t="shared" si="32"/>
        <v>1.6619357462036448</v>
      </c>
      <c r="AP38" s="119">
        <f t="shared" si="32"/>
        <v>1.6619357462147193</v>
      </c>
      <c r="AQ38" s="119">
        <f t="shared" si="32"/>
        <v>1.6619357453425661</v>
      </c>
      <c r="AR38" s="119">
        <f t="shared" si="32"/>
        <v>1.6619358140272722</v>
      </c>
      <c r="AS38" s="119">
        <f t="shared" si="32"/>
        <v>1.6619304047397239</v>
      </c>
      <c r="AT38" s="119">
        <f t="shared" si="32"/>
        <v>1.6623554392541815</v>
      </c>
      <c r="AU38" s="119">
        <f t="shared" si="30"/>
        <v>1.5229976198947552</v>
      </c>
      <c r="AW38" s="119">
        <f t="shared" si="34"/>
        <v>-7.1766062910614365E-4</v>
      </c>
      <c r="AX38" s="119">
        <v>5200</v>
      </c>
      <c r="AY38" s="119">
        <f t="shared" si="35"/>
        <v>-2.3493177244542896E-3</v>
      </c>
      <c r="AZ38" s="119">
        <f t="shared" si="36"/>
        <v>-7.1766062910614365E-4</v>
      </c>
      <c r="BA38" s="119">
        <f t="shared" si="37"/>
        <v>-1.6316570953481459E-3</v>
      </c>
      <c r="BB38" s="119">
        <f t="shared" si="38"/>
        <v>0.8624627914685421</v>
      </c>
      <c r="BC38" s="119">
        <f t="shared" si="39"/>
        <v>-0.48314822072815444</v>
      </c>
      <c r="BD38" s="119">
        <f t="shared" si="40"/>
        <v>2.9729201747372538</v>
      </c>
      <c r="BE38" s="119">
        <f t="shared" si="41"/>
        <v>11.829173493257624</v>
      </c>
      <c r="BF38" s="119">
        <f t="shared" si="33"/>
        <v>2.9476378800950966</v>
      </c>
      <c r="BG38" s="119">
        <f t="shared" si="33"/>
        <v>2.9476376793229857</v>
      </c>
      <c r="BH38" s="119">
        <f t="shared" si="33"/>
        <v>2.9476391458706015</v>
      </c>
      <c r="BI38" s="119">
        <f t="shared" si="33"/>
        <v>2.9476284334073424</v>
      </c>
      <c r="BJ38" s="119">
        <f t="shared" si="33"/>
        <v>2.9477066825598146</v>
      </c>
      <c r="BK38" s="119">
        <f t="shared" si="33"/>
        <v>2.9471350841679591</v>
      </c>
      <c r="BL38" s="119">
        <f t="shared" si="33"/>
        <v>2.9513090565100173</v>
      </c>
      <c r="BM38" s="119">
        <f t="shared" si="42"/>
        <v>2.9207471724966072</v>
      </c>
    </row>
    <row r="39" spans="1:65" ht="12.95" customHeight="1" x14ac:dyDescent="0.2">
      <c r="A39" s="67" t="s">
        <v>112</v>
      </c>
      <c r="B39" s="74" t="s">
        <v>109</v>
      </c>
      <c r="C39" s="67">
        <v>54783.9709</v>
      </c>
      <c r="D39" s="67">
        <v>5.9999999999999995E-4</v>
      </c>
      <c r="E39" s="119">
        <f t="shared" si="12"/>
        <v>2693.9807681333018</v>
      </c>
      <c r="F39" s="119">
        <f t="shared" si="13"/>
        <v>2694</v>
      </c>
      <c r="Q39" s="172">
        <f t="shared" si="14"/>
        <v>39765.4709</v>
      </c>
      <c r="S39" s="120"/>
      <c r="U39" s="119">
        <f>+C39-(C$7+F39*C$8)</f>
        <v>-5.1224000053480268E-3</v>
      </c>
      <c r="Z39" s="119">
        <f t="shared" si="16"/>
        <v>2694</v>
      </c>
      <c r="AA39" s="119">
        <f t="shared" si="17"/>
        <v>1.9068495212581178E-4</v>
      </c>
      <c r="AB39" s="140">
        <f>S39*(U39-AA39)^2</f>
        <v>0</v>
      </c>
      <c r="AC39" s="140">
        <f>+U39-N39-AH39</f>
        <v>-7.6430274970195082E-3</v>
      </c>
      <c r="AD39" s="119">
        <f>+U39-AH39</f>
        <v>-7.6430274970195082E-3</v>
      </c>
      <c r="AE39" s="119">
        <f t="shared" si="21"/>
        <v>-2.3299425395456696E-3</v>
      </c>
      <c r="AG39" s="120">
        <f>U39-AH39</f>
        <v>-7.6430274970195082E-3</v>
      </c>
      <c r="AH39" s="119">
        <f t="shared" si="23"/>
        <v>2.5206274916714814E-3</v>
      </c>
      <c r="AI39" s="119">
        <f t="shared" si="24"/>
        <v>0.96820375227513789</v>
      </c>
      <c r="AJ39" s="119">
        <f t="shared" si="25"/>
        <v>0.61938134624931163</v>
      </c>
      <c r="AK39" s="119">
        <f t="shared" si="26"/>
        <v>0.13584564286246176</v>
      </c>
      <c r="AL39" s="119">
        <f t="shared" si="27"/>
        <v>1.8007188069737696</v>
      </c>
      <c r="AM39" s="119">
        <f t="shared" si="28"/>
        <v>1.2610887748134698</v>
      </c>
      <c r="AN39" s="119">
        <f t="shared" si="32"/>
        <v>1.6622110698662831</v>
      </c>
      <c r="AO39" s="119">
        <f t="shared" si="32"/>
        <v>1.6622110698661385</v>
      </c>
      <c r="AP39" s="119">
        <f t="shared" si="32"/>
        <v>1.6622110698774908</v>
      </c>
      <c r="AQ39" s="119">
        <f t="shared" si="32"/>
        <v>1.6622110689861507</v>
      </c>
      <c r="AR39" s="119">
        <f t="shared" si="32"/>
        <v>1.662211138971067</v>
      </c>
      <c r="AS39" s="119">
        <f t="shared" si="32"/>
        <v>1.6622056438370623</v>
      </c>
      <c r="AT39" s="119">
        <f t="shared" si="32"/>
        <v>1.6626361175059949</v>
      </c>
      <c r="AU39" s="119">
        <f t="shared" si="30"/>
        <v>1.5232764448603651</v>
      </c>
      <c r="AW39" s="119">
        <f t="shared" si="34"/>
        <v>-5.6791983187830047E-4</v>
      </c>
      <c r="AX39" s="119">
        <v>5400</v>
      </c>
      <c r="AY39" s="119">
        <f t="shared" si="35"/>
        <v>-2.4956210826462808E-3</v>
      </c>
      <c r="AZ39" s="119">
        <f t="shared" si="36"/>
        <v>-5.6791983187830047E-4</v>
      </c>
      <c r="BA39" s="119">
        <f t="shared" si="37"/>
        <v>-1.9277012507679804E-3</v>
      </c>
      <c r="BB39" s="119">
        <f t="shared" si="38"/>
        <v>0.86096769102798076</v>
      </c>
      <c r="BC39" s="119">
        <f t="shared" si="39"/>
        <v>-0.55596662363142146</v>
      </c>
      <c r="BD39" s="119">
        <f t="shared" si="40"/>
        <v>3.0581986951310967</v>
      </c>
      <c r="BE39" s="119">
        <f t="shared" si="41"/>
        <v>23.968652052499287</v>
      </c>
      <c r="BF39" s="119">
        <f t="shared" si="33"/>
        <v>3.0456432344046709</v>
      </c>
      <c r="BG39" s="119">
        <f t="shared" si="33"/>
        <v>3.0456431252672069</v>
      </c>
      <c r="BH39" s="119">
        <f t="shared" si="33"/>
        <v>3.0456439111330091</v>
      </c>
      <c r="BI39" s="119">
        <f t="shared" si="33"/>
        <v>3.0456382523502037</v>
      </c>
      <c r="BJ39" s="119">
        <f t="shared" si="33"/>
        <v>3.045678999470999</v>
      </c>
      <c r="BK39" s="119">
        <f t="shared" si="33"/>
        <v>3.0453855886591938</v>
      </c>
      <c r="BL39" s="119">
        <f t="shared" si="33"/>
        <v>3.0474981897302857</v>
      </c>
      <c r="BM39" s="119">
        <f t="shared" si="42"/>
        <v>3.0322771587405208</v>
      </c>
    </row>
    <row r="40" spans="1:65" ht="12.95" customHeight="1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19">
        <f t="shared" si="12"/>
        <v>4029.9861535365435</v>
      </c>
      <c r="F40" s="119">
        <f t="shared" si="13"/>
        <v>4030</v>
      </c>
      <c r="Q40" s="172">
        <f t="shared" si="14"/>
        <v>40121.315399999999</v>
      </c>
      <c r="S40" s="120"/>
      <c r="U40" s="119">
        <f>+C40-(C$7+F40*C$8)</f>
        <v>-3.6880000043311156E-3</v>
      </c>
      <c r="Z40" s="119">
        <f t="shared" si="16"/>
        <v>4030</v>
      </c>
      <c r="AA40" s="119">
        <f t="shared" si="17"/>
        <v>-1.1883630142374693E-3</v>
      </c>
      <c r="AB40" s="140">
        <f>S40*(U40-AA40)^2</f>
        <v>0</v>
      </c>
      <c r="AC40" s="140">
        <f>+U40-N40-AH40</f>
        <v>-4.0308858789694299E-3</v>
      </c>
      <c r="AD40" s="119">
        <f>+U40-AH40</f>
        <v>-4.0308858789694299E-3</v>
      </c>
      <c r="AE40" s="119">
        <f t="shared" si="21"/>
        <v>-1.5312488888757836E-3</v>
      </c>
      <c r="AG40" s="120">
        <f>U40-AH40</f>
        <v>-4.0308858789694299E-3</v>
      </c>
      <c r="AH40" s="119">
        <f t="shared" si="23"/>
        <v>3.4288587463831427E-4</v>
      </c>
      <c r="AI40" s="119">
        <f t="shared" si="24"/>
        <v>0.8917081719319977</v>
      </c>
      <c r="AJ40" s="119">
        <f t="shared" si="25"/>
        <v>9.2765251648401562E-3</v>
      </c>
      <c r="AK40" s="119">
        <f t="shared" si="26"/>
        <v>8.7965447920115333E-2</v>
      </c>
      <c r="AL40" s="119">
        <f t="shared" si="27"/>
        <v>2.459396603458015</v>
      </c>
      <c r="AM40" s="119">
        <f t="shared" si="28"/>
        <v>2.8171174196640796</v>
      </c>
      <c r="AN40" s="119">
        <f t="shared" si="32"/>
        <v>2.3659801957147719</v>
      </c>
      <c r="AO40" s="119">
        <f t="shared" si="32"/>
        <v>2.3659800955431627</v>
      </c>
      <c r="AP40" s="119">
        <f t="shared" si="32"/>
        <v>2.3659811011385368</v>
      </c>
      <c r="AQ40" s="119">
        <f t="shared" si="32"/>
        <v>2.3659710061967401</v>
      </c>
      <c r="AR40" s="119">
        <f t="shared" si="32"/>
        <v>2.3660723424735557</v>
      </c>
      <c r="AS40" s="119">
        <f t="shared" si="32"/>
        <v>2.3650546389221292</v>
      </c>
      <c r="AT40" s="119">
        <f t="shared" si="32"/>
        <v>2.3752296952765461</v>
      </c>
      <c r="AU40" s="119">
        <f t="shared" si="30"/>
        <v>2.2682967529697105</v>
      </c>
      <c r="AW40" s="119">
        <f t="shared" si="34"/>
        <v>-4.1506490880289354E-4</v>
      </c>
      <c r="AX40" s="119">
        <v>5600</v>
      </c>
      <c r="AY40" s="119">
        <f t="shared" si="35"/>
        <v>-2.6200023090004526E-3</v>
      </c>
      <c r="AZ40" s="119">
        <f t="shared" si="36"/>
        <v>-4.1506490880289354E-4</v>
      </c>
      <c r="BA40" s="119">
        <f t="shared" si="37"/>
        <v>-2.2049374001975592E-3</v>
      </c>
      <c r="BB40" s="119">
        <f t="shared" si="38"/>
        <v>0.86048303134508186</v>
      </c>
      <c r="BC40" s="119">
        <f t="shared" si="39"/>
        <v>-0.62459133767735142</v>
      </c>
      <c r="BD40" s="119">
        <f t="shared" si="40"/>
        <v>-3.1399039096720198</v>
      </c>
      <c r="BE40" s="119">
        <f t="shared" si="41"/>
        <v>-1184.3119040378858</v>
      </c>
      <c r="BF40" s="119">
        <f t="shared" si="33"/>
        <v>3.1435360128566621</v>
      </c>
      <c r="BG40" s="119">
        <f t="shared" si="33"/>
        <v>3.143536015135231</v>
      </c>
      <c r="BH40" s="119">
        <f t="shared" si="33"/>
        <v>3.1435359988033822</v>
      </c>
      <c r="BI40" s="119">
        <f t="shared" si="33"/>
        <v>3.1435361158633834</v>
      </c>
      <c r="BJ40" s="119">
        <f t="shared" si="33"/>
        <v>3.1435352768252609</v>
      </c>
      <c r="BK40" s="119">
        <f t="shared" si="33"/>
        <v>3.1435412907067417</v>
      </c>
      <c r="BL40" s="119">
        <f t="shared" si="33"/>
        <v>3.1434981856699094</v>
      </c>
      <c r="BM40" s="119">
        <f t="shared" si="42"/>
        <v>3.1438071449844349</v>
      </c>
    </row>
    <row r="41" spans="1:65" ht="12.95" customHeight="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19">
        <f t="shared" si="12"/>
        <v>4030.497511541214</v>
      </c>
      <c r="F41" s="119">
        <f t="shared" si="13"/>
        <v>4030.5</v>
      </c>
      <c r="G41" s="119">
        <f t="shared" ref="G41:G72" si="43">+C41-(C$7+F41*C$8)</f>
        <v>-6.6280000464757904E-4</v>
      </c>
      <c r="K41" s="119">
        <f t="shared" ref="K41:K65" si="44">+G41</f>
        <v>-6.6280000464757904E-4</v>
      </c>
      <c r="Q41" s="172">
        <f t="shared" si="14"/>
        <v>40121.4516</v>
      </c>
      <c r="S41" s="120"/>
      <c r="Z41" s="119">
        <f t="shared" si="16"/>
        <v>4030.5</v>
      </c>
      <c r="AA41" s="119">
        <f t="shared" si="17"/>
        <v>-1.188923366908155E-3</v>
      </c>
      <c r="AB41" s="140">
        <f t="shared" ref="AB41:AB72" si="45">S41*(G41-AA41)^2</f>
        <v>0</v>
      </c>
      <c r="AC41" s="140">
        <f t="shared" ref="AC41:AC72" si="46">+G41-N41-AH41</f>
        <v>-1.0048006016383246E-3</v>
      </c>
      <c r="AD41" s="119">
        <f t="shared" ref="AD41:AD72" si="47">+G41-AH41</f>
        <v>-1.0048006016383246E-3</v>
      </c>
      <c r="AE41" s="119">
        <f t="shared" si="21"/>
        <v>-1.5309239638989006E-3</v>
      </c>
      <c r="AF41" s="119">
        <f t="shared" ref="AF41:AF72" si="48">G41-AE41</f>
        <v>8.6812395925132155E-4</v>
      </c>
      <c r="AG41" s="120">
        <f t="shared" ref="AG41:AG72" si="49">G41-AH41</f>
        <v>-1.0048006016383246E-3</v>
      </c>
      <c r="AH41" s="119">
        <f t="shared" si="23"/>
        <v>3.4200059699074549E-4</v>
      </c>
      <c r="AI41" s="119">
        <f t="shared" si="24"/>
        <v>0.89168808915156494</v>
      </c>
      <c r="AJ41" s="119">
        <f t="shared" si="25"/>
        <v>9.0481996013254996E-3</v>
      </c>
      <c r="AK41" s="119">
        <f t="shared" si="26"/>
        <v>8.794071879656748E-2</v>
      </c>
      <c r="AL41" s="119">
        <f t="shared" si="27"/>
        <v>2.4596249386064675</v>
      </c>
      <c r="AM41" s="119">
        <f t="shared" si="28"/>
        <v>2.8181379665322503</v>
      </c>
      <c r="AN41" s="119">
        <f t="shared" ref="AN41:AT50" si="50">$AU41+$AB$7*SIN(AO41)</f>
        <v>2.3662337590493916</v>
      </c>
      <c r="AO41" s="119">
        <f t="shared" si="50"/>
        <v>2.3662336587482042</v>
      </c>
      <c r="AP41" s="119">
        <f t="shared" si="50"/>
        <v>2.3662346653941122</v>
      </c>
      <c r="AQ41" s="119">
        <f t="shared" si="50"/>
        <v>2.3662245624180054</v>
      </c>
      <c r="AR41" s="119">
        <f t="shared" si="50"/>
        <v>2.3663259541381989</v>
      </c>
      <c r="AS41" s="119">
        <f t="shared" si="50"/>
        <v>2.3653079469791631</v>
      </c>
      <c r="AT41" s="119">
        <f t="shared" si="50"/>
        <v>2.3754835299057593</v>
      </c>
      <c r="AU41" s="119">
        <f t="shared" si="30"/>
        <v>2.2685755779353203</v>
      </c>
      <c r="AW41" s="119">
        <f t="shared" si="34"/>
        <v>-2.5909585987992311E-4</v>
      </c>
      <c r="AX41" s="119">
        <v>5800</v>
      </c>
      <c r="AY41" s="119">
        <f t="shared" si="35"/>
        <v>-2.7201620710407036E-3</v>
      </c>
      <c r="AZ41" s="119">
        <f t="shared" si="36"/>
        <v>-2.5909585987992311E-4</v>
      </c>
      <c r="BA41" s="119">
        <f t="shared" si="37"/>
        <v>-2.4610662111607803E-3</v>
      </c>
      <c r="BB41" s="119">
        <f t="shared" si="38"/>
        <v>0.86100778303642223</v>
      </c>
      <c r="BC41" s="119">
        <f t="shared" si="39"/>
        <v>-0.68870019414376205</v>
      </c>
      <c r="BD41" s="119">
        <f t="shared" si="40"/>
        <v>-3.0548172440347803</v>
      </c>
      <c r="BE41" s="119">
        <f t="shared" si="41"/>
        <v>-23.033539771649085</v>
      </c>
      <c r="BF41" s="119">
        <f t="shared" si="33"/>
        <v>3.2414310710739942</v>
      </c>
      <c r="BG41" s="119">
        <f t="shared" si="33"/>
        <v>3.2414311843498007</v>
      </c>
      <c r="BH41" s="119">
        <f t="shared" si="33"/>
        <v>3.2414303683734635</v>
      </c>
      <c r="BI41" s="119">
        <f t="shared" si="33"/>
        <v>3.2414362462177539</v>
      </c>
      <c r="BJ41" s="119">
        <f t="shared" si="33"/>
        <v>3.2413939055408929</v>
      </c>
      <c r="BK41" s="119">
        <f t="shared" si="33"/>
        <v>3.2416989079247198</v>
      </c>
      <c r="BL41" s="119">
        <f t="shared" si="33"/>
        <v>3.2395020207531902</v>
      </c>
      <c r="BM41" s="119">
        <f t="shared" si="42"/>
        <v>3.2553371312283486</v>
      </c>
    </row>
    <row r="42" spans="1:65" ht="12.95" customHeight="1" x14ac:dyDescent="0.2">
      <c r="A42" s="173" t="s">
        <v>114</v>
      </c>
      <c r="B42" s="156"/>
      <c r="C42" s="67">
        <v>55522.827499999999</v>
      </c>
      <c r="D42" s="67">
        <v>2.0000000000000001E-4</v>
      </c>
      <c r="E42" s="119">
        <f t="shared" si="12"/>
        <v>5467.991316675515</v>
      </c>
      <c r="F42" s="119">
        <f t="shared" si="13"/>
        <v>5468</v>
      </c>
      <c r="G42" s="119">
        <f t="shared" si="43"/>
        <v>-2.3128000029828399E-3</v>
      </c>
      <c r="K42" s="119">
        <f t="shared" si="44"/>
        <v>-2.3128000029828399E-3</v>
      </c>
      <c r="O42" s="119">
        <f t="shared" ref="O42:O73" ca="1" si="51">+C$11+C$12*$F42</f>
        <v>4.7003436464121071E-2</v>
      </c>
      <c r="Q42" s="172">
        <f t="shared" si="14"/>
        <v>40504.327499999999</v>
      </c>
      <c r="S42" s="120">
        <v>1</v>
      </c>
      <c r="Z42" s="119">
        <f t="shared" si="16"/>
        <v>5468</v>
      </c>
      <c r="AA42" s="119">
        <f t="shared" si="17"/>
        <v>-2.5404877990880589E-3</v>
      </c>
      <c r="AB42" s="140">
        <f t="shared" si="45"/>
        <v>5.1841732495251749E-8</v>
      </c>
      <c r="AC42" s="140">
        <f t="shared" si="46"/>
        <v>-2.886107668475398E-4</v>
      </c>
      <c r="AD42" s="119">
        <f t="shared" si="47"/>
        <v>-2.886107668475398E-4</v>
      </c>
      <c r="AE42" s="119">
        <f t="shared" si="21"/>
        <v>-5.1629856295275852E-4</v>
      </c>
      <c r="AF42" s="119">
        <f t="shared" si="48"/>
        <v>-1.7965014400300814E-3</v>
      </c>
      <c r="AG42" s="120">
        <f t="shared" si="49"/>
        <v>-2.886107668475398E-4</v>
      </c>
      <c r="AH42" s="119">
        <f t="shared" si="23"/>
        <v>-2.0241892361353001E-3</v>
      </c>
      <c r="AI42" s="119">
        <f t="shared" si="24"/>
        <v>0.86068963129520282</v>
      </c>
      <c r="AJ42" s="119">
        <f t="shared" si="25"/>
        <v>-0.57978557948047993</v>
      </c>
      <c r="AK42" s="119">
        <f t="shared" si="26"/>
        <v>7.5934988924599009E-3</v>
      </c>
      <c r="AL42" s="119">
        <f t="shared" si="27"/>
        <v>3.0871387604764924</v>
      </c>
      <c r="AM42" s="119">
        <f t="shared" si="28"/>
        <v>36.719243691201697</v>
      </c>
      <c r="AN42" s="119">
        <f t="shared" si="50"/>
        <v>3.0789336513904115</v>
      </c>
      <c r="AO42" s="119">
        <f t="shared" si="50"/>
        <v>3.0789335788666063</v>
      </c>
      <c r="AP42" s="119">
        <f t="shared" si="50"/>
        <v>3.0789340997086545</v>
      </c>
      <c r="AQ42" s="119">
        <f t="shared" si="50"/>
        <v>3.0789303591924799</v>
      </c>
      <c r="AR42" s="119">
        <f t="shared" si="50"/>
        <v>3.0789572223291204</v>
      </c>
      <c r="AS42" s="119">
        <f t="shared" si="50"/>
        <v>3.0787642992568123</v>
      </c>
      <c r="AT42" s="119">
        <f t="shared" si="50"/>
        <v>3.0801497639510389</v>
      </c>
      <c r="AU42" s="119">
        <f t="shared" si="30"/>
        <v>3.0701973540634517</v>
      </c>
      <c r="AW42" s="119">
        <f t="shared" si="34"/>
        <v>-1.0001268510938894E-4</v>
      </c>
      <c r="AX42" s="119">
        <v>6000</v>
      </c>
      <c r="AY42" s="119">
        <f t="shared" si="35"/>
        <v>-2.7939043018209223E-3</v>
      </c>
      <c r="AZ42" s="119">
        <f t="shared" si="36"/>
        <v>-1.0001268510938894E-4</v>
      </c>
      <c r="BA42" s="119">
        <f t="shared" si="37"/>
        <v>-2.6938916167115333E-3</v>
      </c>
      <c r="BB42" s="119">
        <f t="shared" si="38"/>
        <v>0.86254306008798032</v>
      </c>
      <c r="BC42" s="119">
        <f t="shared" si="39"/>
        <v>-0.74796131144195366</v>
      </c>
      <c r="BD42" s="119">
        <f t="shared" si="40"/>
        <v>-2.9695268114977384</v>
      </c>
      <c r="BE42" s="119">
        <f t="shared" si="41"/>
        <v>-11.594765682819602</v>
      </c>
      <c r="BF42" s="119">
        <f t="shared" ref="BF42:BL51" si="52">$BM42+$AB$7*SIN(BG42)</f>
        <v>3.3394432695024339</v>
      </c>
      <c r="BG42" s="119">
        <f t="shared" si="52"/>
        <v>3.3394434732680698</v>
      </c>
      <c r="BH42" s="119">
        <f t="shared" si="52"/>
        <v>3.3394419837029692</v>
      </c>
      <c r="BI42" s="119">
        <f t="shared" si="52"/>
        <v>3.3394528727141033</v>
      </c>
      <c r="BJ42" s="119">
        <f t="shared" si="52"/>
        <v>3.3393732724691225</v>
      </c>
      <c r="BK42" s="119">
        <f t="shared" si="52"/>
        <v>3.3399551910849441</v>
      </c>
      <c r="BL42" s="119">
        <f t="shared" si="52"/>
        <v>3.3357026236990421</v>
      </c>
      <c r="BM42" s="119">
        <f t="shared" si="42"/>
        <v>3.3668671174722626</v>
      </c>
    </row>
    <row r="43" spans="1:65" ht="12.95" customHeight="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19">
        <f t="shared" si="12"/>
        <v>5624.9924910718637</v>
      </c>
      <c r="F43" s="119">
        <f t="shared" si="13"/>
        <v>5625</v>
      </c>
      <c r="G43" s="119">
        <f t="shared" si="43"/>
        <v>-2.0000000076834112E-3</v>
      </c>
      <c r="K43" s="119">
        <f t="shared" si="44"/>
        <v>-2.0000000076834112E-3</v>
      </c>
      <c r="O43" s="119">
        <f t="shared" ca="1" si="51"/>
        <v>4.651931584762653E-2</v>
      </c>
      <c r="Q43" s="172">
        <f t="shared" si="14"/>
        <v>40546.144699999997</v>
      </c>
      <c r="S43" s="120">
        <v>1</v>
      </c>
      <c r="Z43" s="119">
        <f t="shared" si="16"/>
        <v>5625</v>
      </c>
      <c r="AA43" s="119">
        <f t="shared" si="17"/>
        <v>-2.6338929005865742E-3</v>
      </c>
      <c r="AB43" s="140">
        <f t="shared" si="45"/>
        <v>4.0182019967314075E-7</v>
      </c>
      <c r="AC43" s="140">
        <f t="shared" si="46"/>
        <v>2.3815381145835196E-4</v>
      </c>
      <c r="AD43" s="119">
        <f t="shared" si="47"/>
        <v>2.3815381145835196E-4</v>
      </c>
      <c r="AE43" s="119">
        <f t="shared" si="21"/>
        <v>-3.9573908144481095E-4</v>
      </c>
      <c r="AF43" s="119">
        <f t="shared" si="48"/>
        <v>-1.6042609262386003E-3</v>
      </c>
      <c r="AG43" s="120">
        <f t="shared" si="49"/>
        <v>2.3815381145835196E-4</v>
      </c>
      <c r="AH43" s="119">
        <f t="shared" si="23"/>
        <v>-2.2381538191417632E-3</v>
      </c>
      <c r="AI43" s="119">
        <f t="shared" si="24"/>
        <v>0.86049342085511005</v>
      </c>
      <c r="AJ43" s="119">
        <f t="shared" si="25"/>
        <v>-0.63285859028985825</v>
      </c>
      <c r="AK43" s="119">
        <f t="shared" si="26"/>
        <v>-1.7188453644402882E-3</v>
      </c>
      <c r="AL43" s="119">
        <f t="shared" si="27"/>
        <v>-3.129272385923386</v>
      </c>
      <c r="AM43" s="119">
        <f t="shared" si="28"/>
        <v>-162.33208205559384</v>
      </c>
      <c r="AN43" s="119">
        <f t="shared" si="50"/>
        <v>3.1557704159646947</v>
      </c>
      <c r="AO43" s="119">
        <f t="shared" si="50"/>
        <v>3.1557704325771856</v>
      </c>
      <c r="AP43" s="119">
        <f t="shared" si="50"/>
        <v>3.1557703134939143</v>
      </c>
      <c r="AQ43" s="119">
        <f t="shared" si="50"/>
        <v>3.1557711671181896</v>
      </c>
      <c r="AR43" s="119">
        <f t="shared" si="50"/>
        <v>3.1557650480859425</v>
      </c>
      <c r="AS43" s="119">
        <f t="shared" si="50"/>
        <v>3.1558089111375858</v>
      </c>
      <c r="AT43" s="119">
        <f t="shared" si="50"/>
        <v>3.1554944882758562</v>
      </c>
      <c r="AU43" s="119">
        <f t="shared" si="30"/>
        <v>3.157748393264924</v>
      </c>
      <c r="AW43" s="119">
        <f t="shared" si="34"/>
        <v>6.2184615508708088E-5</v>
      </c>
      <c r="AX43" s="119">
        <v>6200</v>
      </c>
      <c r="AY43" s="119">
        <f t="shared" si="35"/>
        <v>-2.839132626891859E-3</v>
      </c>
      <c r="AZ43" s="119">
        <f t="shared" si="36"/>
        <v>6.2184615508708088E-5</v>
      </c>
      <c r="BA43" s="119">
        <f t="shared" si="37"/>
        <v>-2.9013172424005671E-3</v>
      </c>
      <c r="BB43" s="119">
        <f t="shared" si="38"/>
        <v>0.86509203855901395</v>
      </c>
      <c r="BC43" s="119">
        <f t="shared" si="39"/>
        <v>-0.80202651050112017</v>
      </c>
      <c r="BD43" s="119">
        <f t="shared" si="40"/>
        <v>-2.8838316639885422</v>
      </c>
      <c r="BE43" s="119">
        <f t="shared" si="41"/>
        <v>-7.7161182026819954</v>
      </c>
      <c r="BF43" s="119">
        <f t="shared" si="52"/>
        <v>3.4376877132308921</v>
      </c>
      <c r="BG43" s="119">
        <f t="shared" si="52"/>
        <v>3.4376879722982046</v>
      </c>
      <c r="BH43" s="119">
        <f t="shared" si="52"/>
        <v>3.4376860309316992</v>
      </c>
      <c r="BI43" s="119">
        <f t="shared" si="52"/>
        <v>3.4377005789312851</v>
      </c>
      <c r="BJ43" s="119">
        <f t="shared" si="52"/>
        <v>3.4375915622968534</v>
      </c>
      <c r="BK43" s="119">
        <f t="shared" si="52"/>
        <v>3.4384085757268115</v>
      </c>
      <c r="BL43" s="119">
        <f t="shared" si="52"/>
        <v>3.4322904781792283</v>
      </c>
      <c r="BM43" s="119">
        <f t="shared" si="42"/>
        <v>3.4783971037161767</v>
      </c>
    </row>
    <row r="44" spans="1:65" ht="12.95" customHeight="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19">
        <f t="shared" si="12"/>
        <v>5625.4907084523365</v>
      </c>
      <c r="F44" s="119">
        <f t="shared" si="13"/>
        <v>5625.5</v>
      </c>
      <c r="G44" s="119">
        <f t="shared" si="43"/>
        <v>-2.4748000068939291E-3</v>
      </c>
      <c r="K44" s="119">
        <f t="shared" si="44"/>
        <v>-2.4748000068939291E-3</v>
      </c>
      <c r="O44" s="119">
        <f t="shared" ca="1" si="51"/>
        <v>4.6517774062223682E-2</v>
      </c>
      <c r="Q44" s="172">
        <f t="shared" si="14"/>
        <v>40546.277399999999</v>
      </c>
      <c r="S44" s="120">
        <v>1</v>
      </c>
      <c r="Z44" s="119">
        <f t="shared" si="16"/>
        <v>5625.5</v>
      </c>
      <c r="AA44" s="119">
        <f t="shared" si="17"/>
        <v>-2.6341668206852466E-3</v>
      </c>
      <c r="AB44" s="140">
        <f t="shared" si="45"/>
        <v>2.539778133799647E-8</v>
      </c>
      <c r="AC44" s="140">
        <f t="shared" si="46"/>
        <v>-2.3598525479252494E-4</v>
      </c>
      <c r="AD44" s="119">
        <f t="shared" si="47"/>
        <v>-2.3598525479252494E-4</v>
      </c>
      <c r="AE44" s="119">
        <f t="shared" si="21"/>
        <v>-3.9535206858384224E-4</v>
      </c>
      <c r="AF44" s="119">
        <f t="shared" si="48"/>
        <v>-2.0794479383100866E-3</v>
      </c>
      <c r="AG44" s="120">
        <f t="shared" si="49"/>
        <v>-2.3598525479252494E-4</v>
      </c>
      <c r="AH44" s="119">
        <f t="shared" si="23"/>
        <v>-2.2388147521014042E-3</v>
      </c>
      <c r="AI44" s="119">
        <f t="shared" si="24"/>
        <v>0.860493789493463</v>
      </c>
      <c r="AJ44" s="119">
        <f t="shared" si="25"/>
        <v>-0.6330232113875941</v>
      </c>
      <c r="AK44" s="119">
        <f t="shared" si="26"/>
        <v>-1.7485091369813623E-3</v>
      </c>
      <c r="AL44" s="119">
        <f t="shared" si="27"/>
        <v>-3.1290597521407815</v>
      </c>
      <c r="AM44" s="119">
        <f t="shared" si="28"/>
        <v>-159.57787820574276</v>
      </c>
      <c r="AN44" s="119">
        <f t="shared" si="50"/>
        <v>3.156015105930031</v>
      </c>
      <c r="AO44" s="119">
        <f t="shared" si="50"/>
        <v>3.1560151228288427</v>
      </c>
      <c r="AP44" s="119">
        <f t="shared" si="50"/>
        <v>3.1560150016927149</v>
      </c>
      <c r="AQ44" s="119">
        <f t="shared" si="50"/>
        <v>3.156015870035517</v>
      </c>
      <c r="AR44" s="119">
        <f t="shared" si="50"/>
        <v>3.156009645474724</v>
      </c>
      <c r="AS44" s="119">
        <f t="shared" si="50"/>
        <v>3.1560542651430219</v>
      </c>
      <c r="AT44" s="119">
        <f t="shared" si="50"/>
        <v>3.155734417536733</v>
      </c>
      <c r="AU44" s="119">
        <f t="shared" si="30"/>
        <v>3.1580272182305338</v>
      </c>
      <c r="AW44" s="119">
        <f t="shared" si="34"/>
        <v>2.2749604197436928E-4</v>
      </c>
      <c r="AX44" s="119">
        <v>6400</v>
      </c>
      <c r="AY44" s="119">
        <f t="shared" si="35"/>
        <v>-2.8538493635277343E-3</v>
      </c>
      <c r="AZ44" s="119">
        <f t="shared" si="36"/>
        <v>2.2749604197436928E-4</v>
      </c>
      <c r="BA44" s="119">
        <f t="shared" si="37"/>
        <v>-3.0813454055021038E-3</v>
      </c>
      <c r="BB44" s="119">
        <f t="shared" si="38"/>
        <v>0.86865971341829851</v>
      </c>
      <c r="BC44" s="119">
        <f t="shared" si="39"/>
        <v>-0.85052537957657071</v>
      </c>
      <c r="BD44" s="119">
        <f t="shared" si="40"/>
        <v>-2.7975286112858759</v>
      </c>
      <c r="BE44" s="119">
        <f t="shared" si="41"/>
        <v>-5.7554138424176777</v>
      </c>
      <c r="BF44" s="119">
        <f t="shared" si="52"/>
        <v>3.5362799737803456</v>
      </c>
      <c r="BG44" s="119">
        <f t="shared" si="52"/>
        <v>3.536280247256455</v>
      </c>
      <c r="BH44" s="119">
        <f t="shared" si="52"/>
        <v>3.5362781238412389</v>
      </c>
      <c r="BI44" s="119">
        <f t="shared" si="52"/>
        <v>3.5362946112253817</v>
      </c>
      <c r="BJ44" s="119">
        <f t="shared" si="52"/>
        <v>3.5361665969207334</v>
      </c>
      <c r="BK44" s="119">
        <f t="shared" si="52"/>
        <v>3.5371607279798036</v>
      </c>
      <c r="BL44" s="119">
        <f t="shared" si="52"/>
        <v>3.5294512558588762</v>
      </c>
      <c r="BM44" s="119">
        <f t="shared" si="42"/>
        <v>3.5899270899600908</v>
      </c>
    </row>
    <row r="45" spans="1:65" ht="12.95" customHeight="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19">
        <f t="shared" si="12"/>
        <v>6819.984336375941</v>
      </c>
      <c r="F45" s="119">
        <f t="shared" si="13"/>
        <v>6820</v>
      </c>
      <c r="G45" s="119">
        <f t="shared" si="43"/>
        <v>-4.1720000008353963E-3</v>
      </c>
      <c r="K45" s="119">
        <f t="shared" si="44"/>
        <v>-4.1720000008353963E-3</v>
      </c>
      <c r="O45" s="119">
        <f t="shared" ca="1" si="51"/>
        <v>4.2834448734817732E-2</v>
      </c>
      <c r="Q45" s="172">
        <f t="shared" si="14"/>
        <v>40864.4303</v>
      </c>
      <c r="S45" s="120">
        <v>1</v>
      </c>
      <c r="Z45" s="119">
        <f t="shared" si="16"/>
        <v>6820</v>
      </c>
      <c r="AA45" s="119">
        <f t="shared" si="17"/>
        <v>-2.7771304693247345E-3</v>
      </c>
      <c r="AB45" s="140">
        <f t="shared" si="45"/>
        <v>1.9456610099367733E-6</v>
      </c>
      <c r="AC45" s="140">
        <f t="shared" si="46"/>
        <v>-8.1008301432458543E-4</v>
      </c>
      <c r="AD45" s="119">
        <f t="shared" si="47"/>
        <v>-8.1008301432458543E-4</v>
      </c>
      <c r="AE45" s="119">
        <f t="shared" si="21"/>
        <v>5.8478651718607642E-4</v>
      </c>
      <c r="AF45" s="119">
        <f t="shared" si="48"/>
        <v>-4.7567865180214728E-3</v>
      </c>
      <c r="AG45" s="120">
        <f t="shared" si="49"/>
        <v>-8.1008301432458543E-4</v>
      </c>
      <c r="AH45" s="119">
        <f t="shared" si="23"/>
        <v>-3.3619169865108109E-3</v>
      </c>
      <c r="AI45" s="119">
        <f t="shared" si="24"/>
        <v>0.87949704690802166</v>
      </c>
      <c r="AJ45" s="119">
        <f t="shared" si="25"/>
        <v>-0.93244517843185037</v>
      </c>
      <c r="AK45" s="119">
        <f t="shared" si="26"/>
        <v>-7.0314140471236491E-2</v>
      </c>
      <c r="AL45" s="119">
        <f t="shared" si="27"/>
        <v>-2.6133897305026812</v>
      </c>
      <c r="AM45" s="119">
        <f t="shared" si="28"/>
        <v>-3.6979776606193902</v>
      </c>
      <c r="AN45" s="119">
        <f t="shared" si="50"/>
        <v>3.7449738331095492</v>
      </c>
      <c r="AO45" s="119">
        <f t="shared" si="50"/>
        <v>3.744974030795301</v>
      </c>
      <c r="AP45" s="119">
        <f t="shared" si="50"/>
        <v>3.7449723100159402</v>
      </c>
      <c r="AQ45" s="119">
        <f t="shared" si="50"/>
        <v>3.7449872888149187</v>
      </c>
      <c r="AR45" s="119">
        <f t="shared" si="50"/>
        <v>3.7448569086491088</v>
      </c>
      <c r="AS45" s="119">
        <f t="shared" si="50"/>
        <v>3.745992171749903</v>
      </c>
      <c r="AT45" s="119">
        <f t="shared" si="50"/>
        <v>3.7361365694529156</v>
      </c>
      <c r="AU45" s="119">
        <f t="shared" si="30"/>
        <v>3.8241400610723102</v>
      </c>
      <c r="AW45" s="119">
        <f t="shared" si="34"/>
        <v>3.9592159428759378E-4</v>
      </c>
      <c r="AX45" s="119">
        <v>6600</v>
      </c>
      <c r="AY45" s="119">
        <f t="shared" si="35"/>
        <v>-2.8361575024055709E-3</v>
      </c>
      <c r="AZ45" s="119">
        <f t="shared" si="36"/>
        <v>3.9592159428759378E-4</v>
      </c>
      <c r="BA45" s="119">
        <f t="shared" si="37"/>
        <v>-3.2320790966931649E-3</v>
      </c>
      <c r="BB45" s="119">
        <f t="shared" si="38"/>
        <v>0.87325247720992061</v>
      </c>
      <c r="BC45" s="119">
        <f t="shared" si="39"/>
        <v>-0.89306000009876463</v>
      </c>
      <c r="BD45" s="119">
        <f t="shared" si="40"/>
        <v>-2.710411174857513</v>
      </c>
      <c r="BE45" s="119">
        <f t="shared" si="41"/>
        <v>-4.5663309088527422</v>
      </c>
      <c r="BF45" s="119">
        <f t="shared" si="52"/>
        <v>3.6353362738065758</v>
      </c>
      <c r="BG45" s="119">
        <f t="shared" si="52"/>
        <v>3.6353365248232414</v>
      </c>
      <c r="BH45" s="119">
        <f t="shared" si="52"/>
        <v>3.6353344816114443</v>
      </c>
      <c r="BI45" s="119">
        <f t="shared" si="52"/>
        <v>3.6353511129009384</v>
      </c>
      <c r="BJ45" s="119">
        <f t="shared" si="52"/>
        <v>3.6352157422295304</v>
      </c>
      <c r="BK45" s="119">
        <f t="shared" si="52"/>
        <v>3.63631788105485</v>
      </c>
      <c r="BL45" s="119">
        <f t="shared" si="52"/>
        <v>3.6273635092312233</v>
      </c>
      <c r="BM45" s="119">
        <f t="shared" si="42"/>
        <v>3.7014570762040049</v>
      </c>
    </row>
    <row r="46" spans="1:65" ht="12.95" customHeight="1" x14ac:dyDescent="0.2">
      <c r="A46" s="156" t="s">
        <v>117</v>
      </c>
      <c r="B46" s="74" t="s">
        <v>109</v>
      </c>
      <c r="C46" s="67">
        <v>55904.772940000003</v>
      </c>
      <c r="D46" s="67">
        <v>6.9999999999999999E-4</v>
      </c>
      <c r="E46" s="119">
        <f t="shared" si="12"/>
        <v>6901.9917431826434</v>
      </c>
      <c r="F46" s="119">
        <f t="shared" si="13"/>
        <v>6902</v>
      </c>
      <c r="G46" s="119">
        <f t="shared" si="43"/>
        <v>-2.1992000038153492E-3</v>
      </c>
      <c r="K46" s="119">
        <f t="shared" si="44"/>
        <v>-2.1992000038153492E-3</v>
      </c>
      <c r="O46" s="119">
        <f t="shared" ca="1" si="51"/>
        <v>4.2581595928750521E-2</v>
      </c>
      <c r="Q46" s="172">
        <f t="shared" si="14"/>
        <v>40886.272940000003</v>
      </c>
      <c r="S46" s="120">
        <v>1</v>
      </c>
      <c r="Z46" s="119">
        <f t="shared" si="16"/>
        <v>6902</v>
      </c>
      <c r="AA46" s="119">
        <f t="shared" si="17"/>
        <v>-2.7440883982195402E-3</v>
      </c>
      <c r="AB46" s="140">
        <f t="shared" si="45"/>
        <v>2.9690336235637724E-7</v>
      </c>
      <c r="AC46" s="140">
        <f t="shared" si="46"/>
        <v>1.2010339968721783E-3</v>
      </c>
      <c r="AD46" s="119">
        <f t="shared" si="47"/>
        <v>1.2010339968721783E-3</v>
      </c>
      <c r="AE46" s="119">
        <f t="shared" si="21"/>
        <v>6.5614560246798751E-4</v>
      </c>
      <c r="AF46" s="119">
        <f t="shared" si="48"/>
        <v>-2.8553456062833365E-3</v>
      </c>
      <c r="AG46" s="120">
        <f t="shared" si="49"/>
        <v>1.2010339968721783E-3</v>
      </c>
      <c r="AH46" s="119">
        <f t="shared" si="23"/>
        <v>-3.4002340006875275E-3</v>
      </c>
      <c r="AI46" s="119">
        <f t="shared" si="24"/>
        <v>0.88214602869182557</v>
      </c>
      <c r="AJ46" s="119">
        <f t="shared" si="25"/>
        <v>-0.94502143363202518</v>
      </c>
      <c r="AK46" s="119">
        <f t="shared" si="26"/>
        <v>-7.4669146914828871E-2</v>
      </c>
      <c r="AL46" s="119">
        <f t="shared" si="27"/>
        <v>-2.5768519043440343</v>
      </c>
      <c r="AM46" s="119">
        <f t="shared" si="28"/>
        <v>-3.4468204009087193</v>
      </c>
      <c r="AN46" s="119">
        <f t="shared" si="50"/>
        <v>3.7860503099346907</v>
      </c>
      <c r="AO46" s="119">
        <f t="shared" si="50"/>
        <v>3.7860504839523825</v>
      </c>
      <c r="AP46" s="119">
        <f t="shared" si="50"/>
        <v>3.7860489237266139</v>
      </c>
      <c r="AQ46" s="119">
        <f t="shared" si="50"/>
        <v>3.7860629126250482</v>
      </c>
      <c r="AR46" s="119">
        <f t="shared" si="50"/>
        <v>3.7859374941820034</v>
      </c>
      <c r="AS46" s="119">
        <f t="shared" si="50"/>
        <v>3.787062364557622</v>
      </c>
      <c r="AT46" s="119">
        <f t="shared" si="50"/>
        <v>3.7770071011559181</v>
      </c>
      <c r="AU46" s="119">
        <f t="shared" si="30"/>
        <v>3.8698673554323149</v>
      </c>
      <c r="AW46" s="119">
        <f t="shared" si="34"/>
        <v>5.6746127244838157E-4</v>
      </c>
      <c r="AX46" s="119">
        <v>6800</v>
      </c>
      <c r="AY46" s="119">
        <f t="shared" si="35"/>
        <v>-2.7842661458726821E-3</v>
      </c>
      <c r="AZ46" s="119">
        <f t="shared" si="36"/>
        <v>5.6746127244838157E-4</v>
      </c>
      <c r="BA46" s="119">
        <f t="shared" si="37"/>
        <v>-3.3517274183210636E-3</v>
      </c>
      <c r="BB46" s="119">
        <f t="shared" si="38"/>
        <v>0.87887749300769014</v>
      </c>
      <c r="BC46" s="119">
        <f t="shared" si="39"/>
        <v>-0.92920041892712735</v>
      </c>
      <c r="BD46" s="119">
        <f t="shared" si="40"/>
        <v>-2.6222686271408913</v>
      </c>
      <c r="BE46" s="119">
        <f t="shared" si="41"/>
        <v>-3.764214582270617</v>
      </c>
      <c r="BF46" s="119">
        <f t="shared" si="52"/>
        <v>3.7349736129699709</v>
      </c>
      <c r="BG46" s="119">
        <f t="shared" si="52"/>
        <v>3.7349738162472046</v>
      </c>
      <c r="BH46" s="119">
        <f t="shared" si="52"/>
        <v>3.7349720588189546</v>
      </c>
      <c r="BI46" s="119">
        <f t="shared" si="52"/>
        <v>3.7349872526898666</v>
      </c>
      <c r="BJ46" s="119">
        <f t="shared" si="52"/>
        <v>3.7348558990082217</v>
      </c>
      <c r="BK46" s="119">
        <f t="shared" si="52"/>
        <v>3.7359918596551331</v>
      </c>
      <c r="BL46" s="119">
        <f t="shared" si="52"/>
        <v>3.7261964529155414</v>
      </c>
      <c r="BM46" s="119">
        <f t="shared" si="42"/>
        <v>3.8129870624479185</v>
      </c>
    </row>
    <row r="47" spans="1:65" ht="12.95" customHeight="1" x14ac:dyDescent="0.2">
      <c r="A47" s="156" t="s">
        <v>117</v>
      </c>
      <c r="B47" s="74" t="s">
        <v>109</v>
      </c>
      <c r="C47" s="67">
        <v>55905.83771</v>
      </c>
      <c r="D47" s="67">
        <v>6.9999999999999999E-4</v>
      </c>
      <c r="E47" s="119">
        <f t="shared" si="12"/>
        <v>6905.9893838774196</v>
      </c>
      <c r="F47" s="119">
        <f t="shared" si="13"/>
        <v>6906</v>
      </c>
      <c r="G47" s="119">
        <f t="shared" si="43"/>
        <v>-2.8276000011828728E-3</v>
      </c>
      <c r="K47" s="119">
        <f t="shared" si="44"/>
        <v>-2.8276000011828728E-3</v>
      </c>
      <c r="O47" s="119">
        <f t="shared" ca="1" si="51"/>
        <v>4.2569261645527733E-2</v>
      </c>
      <c r="Q47" s="172">
        <f t="shared" si="14"/>
        <v>40887.33771</v>
      </c>
      <c r="S47" s="120">
        <v>1</v>
      </c>
      <c r="Z47" s="119">
        <f t="shared" si="16"/>
        <v>6906</v>
      </c>
      <c r="AA47" s="119">
        <f t="shared" si="17"/>
        <v>-2.7423196870368016E-3</v>
      </c>
      <c r="AB47" s="140">
        <f t="shared" si="45"/>
        <v>7.2727319808525942E-9</v>
      </c>
      <c r="AC47" s="140">
        <f t="shared" si="46"/>
        <v>5.7435961005242262E-4</v>
      </c>
      <c r="AD47" s="119">
        <f t="shared" si="47"/>
        <v>5.7435961005242262E-4</v>
      </c>
      <c r="AE47" s="119">
        <f t="shared" si="21"/>
        <v>6.5963992419849383E-4</v>
      </c>
      <c r="AF47" s="119">
        <f t="shared" si="48"/>
        <v>-3.4872399253813666E-3</v>
      </c>
      <c r="AG47" s="120">
        <f t="shared" si="49"/>
        <v>5.7435961005242262E-4</v>
      </c>
      <c r="AH47" s="119">
        <f t="shared" si="23"/>
        <v>-3.4019596112352954E-3</v>
      </c>
      <c r="AI47" s="119">
        <f t="shared" si="24"/>
        <v>0.88227972738065663</v>
      </c>
      <c r="AJ47" s="119">
        <f t="shared" si="25"/>
        <v>-0.94560462216401853</v>
      </c>
      <c r="AK47" s="119">
        <f t="shared" si="26"/>
        <v>-7.4879753395185433E-2</v>
      </c>
      <c r="AL47" s="119">
        <f t="shared" si="27"/>
        <v>-2.575063878448371</v>
      </c>
      <c r="AM47" s="119">
        <f t="shared" si="28"/>
        <v>-3.43534037643066</v>
      </c>
      <c r="AN47" s="119">
        <f t="shared" si="50"/>
        <v>3.7880572387511764</v>
      </c>
      <c r="AO47" s="119">
        <f t="shared" si="50"/>
        <v>3.7880574115950227</v>
      </c>
      <c r="AP47" s="119">
        <f t="shared" si="50"/>
        <v>3.7880558595499259</v>
      </c>
      <c r="AQ47" s="119">
        <f t="shared" si="50"/>
        <v>3.7880697961481582</v>
      </c>
      <c r="AR47" s="119">
        <f t="shared" si="50"/>
        <v>3.7879446576313929</v>
      </c>
      <c r="AS47" s="119">
        <f t="shared" si="50"/>
        <v>3.7890687163738135</v>
      </c>
      <c r="AT47" s="119">
        <f t="shared" si="50"/>
        <v>3.7790056709191941</v>
      </c>
      <c r="AU47" s="119">
        <f t="shared" si="30"/>
        <v>3.872097955157193</v>
      </c>
      <c r="AW47" s="119">
        <f t="shared" si="34"/>
        <v>7.4211507645673309E-4</v>
      </c>
      <c r="AX47" s="119">
        <v>7000</v>
      </c>
      <c r="AY47" s="119">
        <f t="shared" si="35"/>
        <v>-2.6964999572416993E-3</v>
      </c>
      <c r="AZ47" s="119">
        <f t="shared" si="36"/>
        <v>7.4211507645673309E-4</v>
      </c>
      <c r="BA47" s="119">
        <f t="shared" si="37"/>
        <v>-3.4386150336984324E-3</v>
      </c>
      <c r="BB47" s="119">
        <f t="shared" si="38"/>
        <v>0.88554182225417633</v>
      </c>
      <c r="BC47" s="119">
        <f t="shared" si="39"/>
        <v>-0.95848104493149422</v>
      </c>
      <c r="BD47" s="119">
        <f t="shared" si="40"/>
        <v>-2.5328851605381022</v>
      </c>
      <c r="BE47" s="119">
        <f t="shared" si="41"/>
        <v>-3.1835670394191768</v>
      </c>
      <c r="BF47" s="119">
        <f t="shared" si="52"/>
        <v>3.8353098092372231</v>
      </c>
      <c r="BG47" s="119">
        <f t="shared" si="52"/>
        <v>3.8353099544620695</v>
      </c>
      <c r="BH47" s="119">
        <f t="shared" si="52"/>
        <v>3.835308600652509</v>
      </c>
      <c r="BI47" s="119">
        <f t="shared" si="52"/>
        <v>3.8353212211438459</v>
      </c>
      <c r="BJ47" s="119">
        <f t="shared" si="52"/>
        <v>3.8352035754636677</v>
      </c>
      <c r="BK47" s="119">
        <f t="shared" si="52"/>
        <v>3.8363006917774487</v>
      </c>
      <c r="BL47" s="119">
        <f t="shared" si="52"/>
        <v>3.8261078609879484</v>
      </c>
      <c r="BM47" s="119">
        <f t="shared" si="42"/>
        <v>3.9245170486918326</v>
      </c>
    </row>
    <row r="48" spans="1:65" ht="12.95" customHeight="1" x14ac:dyDescent="0.2">
      <c r="A48" s="144" t="s">
        <v>118</v>
      </c>
      <c r="B48" s="157" t="s">
        <v>110</v>
      </c>
      <c r="C48" s="67">
        <v>55917.159099999997</v>
      </c>
      <c r="D48" s="143"/>
      <c r="E48" s="119">
        <f t="shared" si="12"/>
        <v>6948.4951357163463</v>
      </c>
      <c r="F48" s="119">
        <f t="shared" si="13"/>
        <v>6948.5</v>
      </c>
      <c r="G48" s="119">
        <f t="shared" si="43"/>
        <v>-1.295600006415043E-3</v>
      </c>
      <c r="K48" s="119">
        <f t="shared" si="44"/>
        <v>-1.295600006415043E-3</v>
      </c>
      <c r="O48" s="119">
        <f t="shared" ca="1" si="51"/>
        <v>4.2438209886285577E-2</v>
      </c>
      <c r="Q48" s="172">
        <f t="shared" si="14"/>
        <v>40898.659099999997</v>
      </c>
      <c r="S48" s="120">
        <v>1</v>
      </c>
      <c r="W48" s="143"/>
      <c r="Z48" s="119">
        <f t="shared" si="16"/>
        <v>6948.5</v>
      </c>
      <c r="AA48" s="119">
        <f t="shared" si="17"/>
        <v>-2.7226175264859461E-3</v>
      </c>
      <c r="AB48" s="140">
        <f t="shared" si="45"/>
        <v>2.03637900258931E-6</v>
      </c>
      <c r="AC48" s="140">
        <f t="shared" si="46"/>
        <v>2.1238615412961016E-3</v>
      </c>
      <c r="AD48" s="119">
        <f t="shared" si="47"/>
        <v>2.1238615412961016E-3</v>
      </c>
      <c r="AE48" s="119">
        <f t="shared" si="21"/>
        <v>6.9684402122519853E-4</v>
      </c>
      <c r="AF48" s="119">
        <f t="shared" si="48"/>
        <v>-1.9924440276402416E-3</v>
      </c>
      <c r="AG48" s="120">
        <f t="shared" si="49"/>
        <v>2.1238615412961016E-3</v>
      </c>
      <c r="AH48" s="119">
        <f t="shared" si="23"/>
        <v>-3.4194615477111446E-3</v>
      </c>
      <c r="AI48" s="119">
        <f t="shared" si="24"/>
        <v>0.88372604542619249</v>
      </c>
      <c r="AJ48" s="119">
        <f t="shared" si="25"/>
        <v>-0.95162434439290566</v>
      </c>
      <c r="AK48" s="119">
        <f t="shared" si="26"/>
        <v>-7.7106468871712963E-2</v>
      </c>
      <c r="AL48" s="119">
        <f t="shared" si="27"/>
        <v>-2.5560322271769707</v>
      </c>
      <c r="AM48" s="119">
        <f t="shared" si="28"/>
        <v>-3.317375648412741</v>
      </c>
      <c r="AN48" s="119">
        <f t="shared" si="50"/>
        <v>3.8093998583300985</v>
      </c>
      <c r="AO48" s="119">
        <f t="shared" si="50"/>
        <v>3.8094000186662544</v>
      </c>
      <c r="AP48" s="119">
        <f t="shared" si="50"/>
        <v>3.8093985550285936</v>
      </c>
      <c r="AQ48" s="119">
        <f t="shared" si="50"/>
        <v>3.8094119159903803</v>
      </c>
      <c r="AR48" s="119">
        <f t="shared" si="50"/>
        <v>3.8092899543463772</v>
      </c>
      <c r="AS48" s="119">
        <f t="shared" si="50"/>
        <v>3.8104036813799214</v>
      </c>
      <c r="AT48" s="119">
        <f t="shared" si="50"/>
        <v>3.8002693073996943</v>
      </c>
      <c r="AU48" s="119">
        <f t="shared" si="30"/>
        <v>3.8957980772340246</v>
      </c>
      <c r="AW48" s="119">
        <f t="shared" si="34"/>
        <v>9.198830063126477E-4</v>
      </c>
      <c r="AX48" s="119">
        <v>7200</v>
      </c>
      <c r="AY48" s="119">
        <f t="shared" si="35"/>
        <v>-2.5713132678559804E-3</v>
      </c>
      <c r="AZ48" s="119">
        <f t="shared" si="36"/>
        <v>9.198830063126477E-4</v>
      </c>
      <c r="BA48" s="119">
        <f t="shared" si="37"/>
        <v>-3.4911962741686281E-3</v>
      </c>
      <c r="BB48" s="119">
        <f t="shared" si="38"/>
        <v>0.89325125564079666</v>
      </c>
      <c r="BC48" s="119">
        <f t="shared" si="39"/>
        <v>-0.98039826433971988</v>
      </c>
      <c r="BD48" s="119">
        <f t="shared" si="40"/>
        <v>-2.4420392449283259</v>
      </c>
      <c r="BE48" s="119">
        <f t="shared" si="41"/>
        <v>-2.7414124348918119</v>
      </c>
      <c r="BF48" s="119">
        <f t="shared" si="52"/>
        <v>3.9364634246054098</v>
      </c>
      <c r="BG48" s="119">
        <f t="shared" si="52"/>
        <v>3.9364635151635814</v>
      </c>
      <c r="BH48" s="119">
        <f t="shared" si="52"/>
        <v>3.9364625884021645</v>
      </c>
      <c r="BI48" s="119">
        <f t="shared" si="52"/>
        <v>3.9364720728082307</v>
      </c>
      <c r="BJ48" s="119">
        <f t="shared" si="52"/>
        <v>3.9363750144468002</v>
      </c>
      <c r="BK48" s="119">
        <f t="shared" si="52"/>
        <v>3.9373687121553762</v>
      </c>
      <c r="BL48" s="119">
        <f t="shared" si="52"/>
        <v>3.9272421064729648</v>
      </c>
      <c r="BM48" s="119">
        <f t="shared" si="42"/>
        <v>4.0360470349357467</v>
      </c>
    </row>
    <row r="49" spans="1:65" ht="12.95" customHeight="1" x14ac:dyDescent="0.2">
      <c r="A49" s="144" t="s">
        <v>118</v>
      </c>
      <c r="B49" s="157" t="s">
        <v>109</v>
      </c>
      <c r="C49" s="67">
        <v>55917.289799999999</v>
      </c>
      <c r="D49" s="143"/>
      <c r="E49" s="119">
        <f t="shared" si="12"/>
        <v>6948.985844168702</v>
      </c>
      <c r="F49" s="119">
        <f t="shared" si="13"/>
        <v>6949</v>
      </c>
      <c r="G49" s="119">
        <f t="shared" si="43"/>
        <v>-3.7704000060330145E-3</v>
      </c>
      <c r="K49" s="119">
        <f t="shared" si="44"/>
        <v>-3.7704000060330145E-3</v>
      </c>
      <c r="O49" s="119">
        <f t="shared" ca="1" si="51"/>
        <v>4.243666810088273E-2</v>
      </c>
      <c r="Q49" s="172">
        <f t="shared" si="14"/>
        <v>40898.789799999999</v>
      </c>
      <c r="S49" s="120">
        <v>1</v>
      </c>
      <c r="W49" s="143"/>
      <c r="Z49" s="119">
        <f t="shared" si="16"/>
        <v>6949</v>
      </c>
      <c r="AA49" s="119">
        <f t="shared" si="17"/>
        <v>-2.7223758084001281E-3</v>
      </c>
      <c r="AB49" s="140">
        <f t="shared" si="45"/>
        <v>1.0983547188240555E-6</v>
      </c>
      <c r="AC49" s="140">
        <f t="shared" si="46"/>
        <v>-3.5074164422722832E-4</v>
      </c>
      <c r="AD49" s="119">
        <f t="shared" si="47"/>
        <v>-3.5074164422722832E-4</v>
      </c>
      <c r="AE49" s="119">
        <f t="shared" si="21"/>
        <v>6.9728255340565813E-4</v>
      </c>
      <c r="AF49" s="119">
        <f t="shared" si="48"/>
        <v>-4.4676825594386731E-3</v>
      </c>
      <c r="AG49" s="120">
        <f t="shared" si="49"/>
        <v>-3.5074164422722832E-4</v>
      </c>
      <c r="AH49" s="119">
        <f t="shared" si="23"/>
        <v>-3.4196583618057862E-3</v>
      </c>
      <c r="AI49" s="119">
        <f t="shared" si="24"/>
        <v>0.8837433414039032</v>
      </c>
      <c r="AJ49" s="119">
        <f t="shared" si="25"/>
        <v>-0.95169323207275802</v>
      </c>
      <c r="AK49" s="119">
        <f t="shared" si="26"/>
        <v>-7.7132544273911349E-2</v>
      </c>
      <c r="AL49" s="119">
        <f t="shared" si="27"/>
        <v>-2.5558079521730592</v>
      </c>
      <c r="AM49" s="119">
        <f t="shared" si="28"/>
        <v>-3.3160299404114881</v>
      </c>
      <c r="AN49" s="119">
        <f t="shared" si="50"/>
        <v>3.8096511571850531</v>
      </c>
      <c r="AO49" s="119">
        <f t="shared" si="50"/>
        <v>3.8096513173739601</v>
      </c>
      <c r="AP49" s="119">
        <f t="shared" si="50"/>
        <v>3.8096498547905435</v>
      </c>
      <c r="AQ49" s="119">
        <f t="shared" si="50"/>
        <v>3.8096632087757012</v>
      </c>
      <c r="AR49" s="119">
        <f t="shared" si="50"/>
        <v>3.8095412866484621</v>
      </c>
      <c r="AS49" s="119">
        <f t="shared" si="50"/>
        <v>3.8106548737393973</v>
      </c>
      <c r="AT49" s="119">
        <f t="shared" si="50"/>
        <v>3.8005197845096754</v>
      </c>
      <c r="AU49" s="119">
        <f t="shared" si="30"/>
        <v>3.8960769021996344</v>
      </c>
      <c r="AW49" s="119">
        <f t="shared" si="34"/>
        <v>1.1007650620161263E-3</v>
      </c>
      <c r="AX49" s="119">
        <v>7400</v>
      </c>
      <c r="AY49" s="119">
        <f t="shared" si="35"/>
        <v>-2.4073095857511727E-3</v>
      </c>
      <c r="AZ49" s="119">
        <f t="shared" si="36"/>
        <v>1.1007650620161263E-3</v>
      </c>
      <c r="BA49" s="119">
        <f t="shared" si="37"/>
        <v>-3.5080746477672989E-3</v>
      </c>
      <c r="BB49" s="119">
        <f t="shared" si="38"/>
        <v>0.9020087825844223</v>
      </c>
      <c r="BC49" s="119">
        <f t="shared" si="39"/>
        <v>-0.99440971525113275</v>
      </c>
      <c r="BD49" s="119">
        <f t="shared" si="40"/>
        <v>-2.3495032517627235</v>
      </c>
      <c r="BE49" s="119">
        <f t="shared" si="41"/>
        <v>-2.3915512055691734</v>
      </c>
      <c r="BF49" s="119">
        <f t="shared" si="52"/>
        <v>4.0385535376698529</v>
      </c>
      <c r="BG49" s="119">
        <f t="shared" si="52"/>
        <v>4.0385535858855413</v>
      </c>
      <c r="BH49" s="119">
        <f t="shared" si="52"/>
        <v>4.0385530320452387</v>
      </c>
      <c r="BI49" s="119">
        <f t="shared" si="52"/>
        <v>4.0385593938790549</v>
      </c>
      <c r="BJ49" s="119">
        <f t="shared" si="52"/>
        <v>4.0384863200367072</v>
      </c>
      <c r="BK49" s="119">
        <f t="shared" si="52"/>
        <v>4.0393260702790963</v>
      </c>
      <c r="BL49" s="119">
        <f t="shared" si="52"/>
        <v>4.0297283673572029</v>
      </c>
      <c r="BM49" s="119">
        <f t="shared" si="42"/>
        <v>4.1475770211796608</v>
      </c>
    </row>
    <row r="50" spans="1:65" ht="12.95" customHeight="1" x14ac:dyDescent="0.2">
      <c r="A50" s="144" t="s">
        <v>119</v>
      </c>
      <c r="B50" s="157" t="s">
        <v>109</v>
      </c>
      <c r="C50" s="171">
        <v>55918.089099999997</v>
      </c>
      <c r="D50" s="143"/>
      <c r="E50" s="119">
        <f t="shared" si="12"/>
        <v>6951.9867872900686</v>
      </c>
      <c r="F50" s="119">
        <f t="shared" si="13"/>
        <v>6952</v>
      </c>
      <c r="G50" s="119">
        <f t="shared" si="43"/>
        <v>-3.5192000068491325E-3</v>
      </c>
      <c r="K50" s="119">
        <f t="shared" si="44"/>
        <v>-3.5192000068491325E-3</v>
      </c>
      <c r="O50" s="119">
        <f t="shared" ca="1" si="51"/>
        <v>4.2427417388465637E-2</v>
      </c>
      <c r="Q50" s="172">
        <f t="shared" si="14"/>
        <v>40899.589099999997</v>
      </c>
      <c r="S50" s="120">
        <v>1</v>
      </c>
      <c r="W50" s="143"/>
      <c r="Z50" s="119">
        <f t="shared" si="16"/>
        <v>6952</v>
      </c>
      <c r="AA50" s="119">
        <f t="shared" si="17"/>
        <v>-2.7209206360414512E-3</v>
      </c>
      <c r="AB50" s="140">
        <f t="shared" si="45"/>
        <v>6.3724995385710751E-7</v>
      </c>
      <c r="AC50" s="140">
        <f t="shared" si="46"/>
        <v>-9.8365215590250077E-5</v>
      </c>
      <c r="AD50" s="119">
        <f t="shared" si="47"/>
        <v>-9.8365215590250077E-5</v>
      </c>
      <c r="AE50" s="119">
        <f t="shared" si="21"/>
        <v>6.9991415521743119E-4</v>
      </c>
      <c r="AF50" s="119">
        <f t="shared" si="48"/>
        <v>-4.2191141620665637E-3</v>
      </c>
      <c r="AG50" s="120">
        <f t="shared" si="49"/>
        <v>-9.8365215590250077E-5</v>
      </c>
      <c r="AH50" s="119">
        <f t="shared" si="23"/>
        <v>-3.4208347912588824E-3</v>
      </c>
      <c r="AI50" s="119">
        <f t="shared" si="24"/>
        <v>0.88384725430063593</v>
      </c>
      <c r="AJ50" s="119">
        <f t="shared" si="25"/>
        <v>-0.95210560919002218</v>
      </c>
      <c r="AK50" s="119">
        <f t="shared" si="26"/>
        <v>-7.728893659894133E-2</v>
      </c>
      <c r="AL50" s="119">
        <f t="shared" si="27"/>
        <v>-2.5544621176368163</v>
      </c>
      <c r="AM50" s="119">
        <f t="shared" si="28"/>
        <v>-3.3079755595857701</v>
      </c>
      <c r="AN50" s="119">
        <f t="shared" si="50"/>
        <v>3.8111590536830908</v>
      </c>
      <c r="AO50" s="119">
        <f t="shared" si="50"/>
        <v>3.8111592129885903</v>
      </c>
      <c r="AP50" s="119">
        <f t="shared" si="50"/>
        <v>3.8111577567365909</v>
      </c>
      <c r="AQ50" s="119">
        <f t="shared" si="50"/>
        <v>3.8111710687681724</v>
      </c>
      <c r="AR50" s="119">
        <f t="shared" si="50"/>
        <v>3.8110493847568727</v>
      </c>
      <c r="AS50" s="119">
        <f t="shared" si="50"/>
        <v>3.8121621233041489</v>
      </c>
      <c r="AT50" s="119">
        <f t="shared" si="50"/>
        <v>3.8020228032542178</v>
      </c>
      <c r="AU50" s="119">
        <f t="shared" si="30"/>
        <v>3.8977498519932934</v>
      </c>
      <c r="AW50" s="119">
        <f t="shared" si="34"/>
        <v>1.2847612435671688E-3</v>
      </c>
      <c r="AX50" s="119">
        <v>7600</v>
      </c>
      <c r="AY50" s="119">
        <f t="shared" si="35"/>
        <v>-2.2032673399980996E-3</v>
      </c>
      <c r="AZ50" s="119">
        <f t="shared" si="36"/>
        <v>1.2847612435671688E-3</v>
      </c>
      <c r="BA50" s="119">
        <f t="shared" si="37"/>
        <v>-3.4880285835652684E-3</v>
      </c>
      <c r="BB50" s="119">
        <f t="shared" si="38"/>
        <v>0.91181262309343114</v>
      </c>
      <c r="BC50" s="119">
        <f t="shared" si="39"/>
        <v>-0.99993584196725138</v>
      </c>
      <c r="BD50" s="119">
        <f t="shared" si="40"/>
        <v>-2.255043447414395</v>
      </c>
      <c r="BE50" s="119">
        <f t="shared" si="41"/>
        <v>-2.1062072457684264</v>
      </c>
      <c r="BF50" s="119">
        <f t="shared" si="52"/>
        <v>4.1416993175991053</v>
      </c>
      <c r="BG50" s="119">
        <f t="shared" si="52"/>
        <v>4.1416993386959771</v>
      </c>
      <c r="BH50" s="119">
        <f t="shared" si="52"/>
        <v>4.1416990587813034</v>
      </c>
      <c r="BI50" s="119">
        <f t="shared" si="52"/>
        <v>4.1417027727174114</v>
      </c>
      <c r="BJ50" s="119">
        <f t="shared" si="52"/>
        <v>4.1416534975873489</v>
      </c>
      <c r="BK50" s="119">
        <f t="shared" si="52"/>
        <v>4.1423075699203133</v>
      </c>
      <c r="BL50" s="119">
        <f t="shared" si="52"/>
        <v>4.1336790214173433</v>
      </c>
      <c r="BM50" s="119">
        <f t="shared" si="42"/>
        <v>4.2591070074235748</v>
      </c>
    </row>
    <row r="51" spans="1:65" ht="12.95" customHeight="1" x14ac:dyDescent="0.2">
      <c r="A51" s="144" t="s">
        <v>118</v>
      </c>
      <c r="B51" s="157" t="s">
        <v>109</v>
      </c>
      <c r="C51" s="67">
        <v>55918.089399999997</v>
      </c>
      <c r="D51" s="143"/>
      <c r="E51" s="119">
        <f t="shared" si="12"/>
        <v>6951.9879136292848</v>
      </c>
      <c r="F51" s="119">
        <f t="shared" si="13"/>
        <v>6952</v>
      </c>
      <c r="G51" s="119">
        <f t="shared" si="43"/>
        <v>-3.2192000071518123E-3</v>
      </c>
      <c r="K51" s="119">
        <f t="shared" si="44"/>
        <v>-3.2192000071518123E-3</v>
      </c>
      <c r="O51" s="119">
        <f t="shared" ca="1" si="51"/>
        <v>4.2427417388465637E-2</v>
      </c>
      <c r="Q51" s="172">
        <f t="shared" si="14"/>
        <v>40899.589399999997</v>
      </c>
      <c r="S51" s="120">
        <v>1</v>
      </c>
      <c r="W51" s="143"/>
      <c r="Z51" s="119">
        <f t="shared" si="16"/>
        <v>6952</v>
      </c>
      <c r="AA51" s="119">
        <f t="shared" si="17"/>
        <v>-2.7209206360414512E-3</v>
      </c>
      <c r="AB51" s="140">
        <f t="shared" si="45"/>
        <v>2.4828233167413694E-7</v>
      </c>
      <c r="AC51" s="140">
        <f t="shared" si="46"/>
        <v>2.0163478410707009E-4</v>
      </c>
      <c r="AD51" s="119">
        <f t="shared" si="47"/>
        <v>2.0163478410707009E-4</v>
      </c>
      <c r="AE51" s="119">
        <f t="shared" si="21"/>
        <v>6.9991415521743119E-4</v>
      </c>
      <c r="AF51" s="119">
        <f t="shared" si="48"/>
        <v>-3.9191141623692435E-3</v>
      </c>
      <c r="AG51" s="120">
        <f t="shared" si="49"/>
        <v>2.0163478410707009E-4</v>
      </c>
      <c r="AH51" s="119">
        <f t="shared" si="23"/>
        <v>-3.4208347912588824E-3</v>
      </c>
      <c r="AI51" s="119">
        <f t="shared" si="24"/>
        <v>0.88384725430063593</v>
      </c>
      <c r="AJ51" s="119">
        <f t="shared" si="25"/>
        <v>-0.95210560919002218</v>
      </c>
      <c r="AK51" s="119">
        <f t="shared" si="26"/>
        <v>-7.728893659894133E-2</v>
      </c>
      <c r="AL51" s="119">
        <f t="shared" si="27"/>
        <v>-2.5544621176368163</v>
      </c>
      <c r="AM51" s="119">
        <f t="shared" si="28"/>
        <v>-3.3079755595857701</v>
      </c>
      <c r="AN51" s="119">
        <f t="shared" ref="AN51:AT60" si="53">$AU51+$AB$7*SIN(AO51)</f>
        <v>3.8111590536830908</v>
      </c>
      <c r="AO51" s="119">
        <f t="shared" si="53"/>
        <v>3.8111592129885903</v>
      </c>
      <c r="AP51" s="119">
        <f t="shared" si="53"/>
        <v>3.8111577567365909</v>
      </c>
      <c r="AQ51" s="119">
        <f t="shared" si="53"/>
        <v>3.8111710687681724</v>
      </c>
      <c r="AR51" s="119">
        <f t="shared" si="53"/>
        <v>3.8110493847568727</v>
      </c>
      <c r="AS51" s="119">
        <f t="shared" si="53"/>
        <v>3.8121621233041489</v>
      </c>
      <c r="AT51" s="119">
        <f t="shared" si="53"/>
        <v>3.8020228032542178</v>
      </c>
      <c r="AU51" s="119">
        <f t="shared" si="30"/>
        <v>3.8977498519932934</v>
      </c>
      <c r="AW51" s="119">
        <f t="shared" si="34"/>
        <v>1.4718715509657739E-3</v>
      </c>
      <c r="AX51" s="119">
        <v>7800</v>
      </c>
      <c r="AY51" s="119">
        <f t="shared" si="35"/>
        <v>-1.9581727603295994E-3</v>
      </c>
      <c r="AZ51" s="119">
        <f t="shared" si="36"/>
        <v>1.4718715509657739E-3</v>
      </c>
      <c r="BA51" s="119">
        <f t="shared" si="37"/>
        <v>-3.4300443112953733E-3</v>
      </c>
      <c r="BB51" s="119">
        <f t="shared" si="38"/>
        <v>0.92265373679252638</v>
      </c>
      <c r="BC51" s="119">
        <f t="shared" si="39"/>
        <v>-0.9963645667487574</v>
      </c>
      <c r="BD51" s="119">
        <f t="shared" si="40"/>
        <v>-2.1584204888510414</v>
      </c>
      <c r="BE51" s="119">
        <f t="shared" si="41"/>
        <v>-1.8676675344278277</v>
      </c>
      <c r="BF51" s="119">
        <f t="shared" si="52"/>
        <v>4.2460193450472428</v>
      </c>
      <c r="BG51" s="119">
        <f t="shared" si="52"/>
        <v>4.2460193521457592</v>
      </c>
      <c r="BH51" s="119">
        <f t="shared" si="52"/>
        <v>4.2460192389920968</v>
      </c>
      <c r="BI51" s="119">
        <f t="shared" si="52"/>
        <v>4.2460210427171905</v>
      </c>
      <c r="BJ51" s="119">
        <f t="shared" si="52"/>
        <v>4.2459922912206514</v>
      </c>
      <c r="BK51" s="119">
        <f t="shared" si="52"/>
        <v>4.246450787676328</v>
      </c>
      <c r="BL51" s="119">
        <f t="shared" si="52"/>
        <v>4.2391882498083504</v>
      </c>
      <c r="BM51" s="119">
        <f t="shared" si="42"/>
        <v>4.3706369936674889</v>
      </c>
    </row>
    <row r="52" spans="1:65" ht="12.95" customHeight="1" x14ac:dyDescent="0.2">
      <c r="A52" s="144" t="s">
        <v>118</v>
      </c>
      <c r="B52" s="157" t="s">
        <v>110</v>
      </c>
      <c r="C52" s="67">
        <v>55918.224399999999</v>
      </c>
      <c r="D52" s="143"/>
      <c r="E52" s="119">
        <f t="shared" si="12"/>
        <v>6952.4947662770901</v>
      </c>
      <c r="F52" s="119">
        <f t="shared" si="13"/>
        <v>6952.5</v>
      </c>
      <c r="G52" s="119">
        <f t="shared" si="43"/>
        <v>-1.3940000062575564E-3</v>
      </c>
      <c r="K52" s="119">
        <f t="shared" si="44"/>
        <v>-1.3940000062575564E-3</v>
      </c>
      <c r="O52" s="119">
        <f t="shared" ca="1" si="51"/>
        <v>4.2425875603062782E-2</v>
      </c>
      <c r="Q52" s="172">
        <f t="shared" si="14"/>
        <v>40899.724399999999</v>
      </c>
      <c r="S52" s="120">
        <v>1</v>
      </c>
      <c r="W52" s="143"/>
      <c r="Z52" s="119">
        <f t="shared" si="16"/>
        <v>6952.5</v>
      </c>
      <c r="AA52" s="119">
        <f t="shared" si="17"/>
        <v>-2.7206772964537759E-3</v>
      </c>
      <c r="AB52" s="140">
        <f t="shared" si="45"/>
        <v>1.7600726323223841E-6</v>
      </c>
      <c r="AC52" s="140">
        <f t="shared" si="46"/>
        <v>2.0270301138371155E-3</v>
      </c>
      <c r="AD52" s="119">
        <f t="shared" si="47"/>
        <v>2.0270301138371155E-3</v>
      </c>
      <c r="AE52" s="119">
        <f t="shared" si="21"/>
        <v>7.0035282364089594E-4</v>
      </c>
      <c r="AF52" s="119">
        <f t="shared" si="48"/>
        <v>-2.0943528298984523E-3</v>
      </c>
      <c r="AG52" s="120">
        <f t="shared" si="49"/>
        <v>2.0270301138371155E-3</v>
      </c>
      <c r="AH52" s="119">
        <f t="shared" si="23"/>
        <v>-3.4210301200946719E-3</v>
      </c>
      <c r="AI52" s="119">
        <f t="shared" si="24"/>
        <v>0.88386459595596367</v>
      </c>
      <c r="AJ52" s="119">
        <f t="shared" si="25"/>
        <v>-0.95217418047439195</v>
      </c>
      <c r="AK52" s="119">
        <f t="shared" si="26"/>
        <v>-7.7314991959029133E-2</v>
      </c>
      <c r="AL52" s="119">
        <f t="shared" si="27"/>
        <v>-2.5542377810961248</v>
      </c>
      <c r="AM52" s="119">
        <f t="shared" si="28"/>
        <v>-3.3066364641908006</v>
      </c>
      <c r="AN52" s="119">
        <f t="shared" si="53"/>
        <v>3.8114103870114673</v>
      </c>
      <c r="AO52" s="119">
        <f t="shared" si="53"/>
        <v>3.8114105461697481</v>
      </c>
      <c r="AP52" s="119">
        <f t="shared" si="53"/>
        <v>3.8114090909739629</v>
      </c>
      <c r="AQ52" s="119">
        <f t="shared" si="53"/>
        <v>3.8114223959977358</v>
      </c>
      <c r="AR52" s="119">
        <f t="shared" si="53"/>
        <v>3.8113007518412014</v>
      </c>
      <c r="AS52" s="119">
        <f t="shared" si="53"/>
        <v>3.8124133474846253</v>
      </c>
      <c r="AT52" s="119">
        <f t="shared" si="53"/>
        <v>3.8022733324129678</v>
      </c>
      <c r="AU52" s="119">
        <f t="shared" si="30"/>
        <v>3.8980286769589032</v>
      </c>
      <c r="AW52" s="119">
        <f t="shared" si="34"/>
        <v>1.662095984211943E-3</v>
      </c>
      <c r="AX52" s="119">
        <v>8000</v>
      </c>
      <c r="AY52" s="119">
        <f t="shared" si="35"/>
        <v>-1.6712608056275247E-3</v>
      </c>
      <c r="AZ52" s="119">
        <f t="shared" si="36"/>
        <v>1.662095984211943E-3</v>
      </c>
      <c r="BA52" s="119">
        <f t="shared" si="37"/>
        <v>-3.3333567898394677E-3</v>
      </c>
      <c r="BB52" s="119">
        <f t="shared" si="38"/>
        <v>0.9345127208239643</v>
      </c>
      <c r="BC52" s="119">
        <f t="shared" si="39"/>
        <v>-0.98306016715847544</v>
      </c>
      <c r="BD52" s="119">
        <f t="shared" si="40"/>
        <v>-2.0593905907803411</v>
      </c>
      <c r="BE52" s="119">
        <f t="shared" si="41"/>
        <v>-1.6640949143105617</v>
      </c>
      <c r="BF52" s="119">
        <f t="shared" ref="BF52:BL61" si="54">$BM52+$AB$7*SIN(BG52)</f>
        <v>4.351630615710584</v>
      </c>
      <c r="BG52" s="119">
        <f t="shared" si="54"/>
        <v>4.3516306173321677</v>
      </c>
      <c r="BH52" s="119">
        <f t="shared" si="54"/>
        <v>4.351630584404818</v>
      </c>
      <c r="BI52" s="119">
        <f t="shared" si="54"/>
        <v>4.3516312530174748</v>
      </c>
      <c r="BJ52" s="119">
        <f t="shared" si="54"/>
        <v>4.3516176766062031</v>
      </c>
      <c r="BK52" s="119">
        <f t="shared" si="54"/>
        <v>4.3518934461614984</v>
      </c>
      <c r="BL52" s="119">
        <f t="shared" si="54"/>
        <v>4.3463308667637985</v>
      </c>
      <c r="BM52" s="119">
        <f t="shared" si="42"/>
        <v>4.482166979911403</v>
      </c>
    </row>
    <row r="53" spans="1:65" ht="12.95" customHeight="1" x14ac:dyDescent="0.2">
      <c r="A53" s="144" t="s">
        <v>119</v>
      </c>
      <c r="B53" s="157" t="s">
        <v>110</v>
      </c>
      <c r="C53" s="171">
        <v>55919.0239</v>
      </c>
      <c r="D53" s="143"/>
      <c r="E53" s="119">
        <f t="shared" ref="E53:E84" si="55">+(C53-C$7)/C$8</f>
        <v>6955.4964602912769</v>
      </c>
      <c r="F53" s="119">
        <f t="shared" ref="F53:F84" si="56">ROUND(2*E53,0)/2</f>
        <v>6955.5</v>
      </c>
      <c r="G53" s="119">
        <f t="shared" si="43"/>
        <v>-9.428000048501417E-4</v>
      </c>
      <c r="K53" s="119">
        <f t="shared" si="44"/>
        <v>-9.428000048501417E-4</v>
      </c>
      <c r="O53" s="119">
        <f t="shared" ca="1" si="51"/>
        <v>4.2416624890645696E-2</v>
      </c>
      <c r="Q53" s="172">
        <f t="shared" ref="Q53:Q84" si="57">+C53-15018.5</f>
        <v>40900.5239</v>
      </c>
      <c r="S53" s="120">
        <v>1</v>
      </c>
      <c r="W53" s="143"/>
      <c r="Z53" s="119">
        <f t="shared" ref="Z53:Z84" si="58">F53</f>
        <v>6955.5</v>
      </c>
      <c r="AA53" s="119">
        <f t="shared" ref="AA53:AA84" si="59">AB$3+AB$4*Z53+AB$5*Z53^2+AH53</f>
        <v>-2.7192123916112898E-3</v>
      </c>
      <c r="AB53" s="140">
        <f t="shared" si="45"/>
        <v>3.1556409678384385E-6</v>
      </c>
      <c r="AC53" s="140">
        <f t="shared" si="46"/>
        <v>2.4793976296718524E-3</v>
      </c>
      <c r="AD53" s="119">
        <f t="shared" si="47"/>
        <v>2.4793976296718524E-3</v>
      </c>
      <c r="AE53" s="119">
        <f t="shared" ref="AE53:AE84" si="60">AB$3+AB$4*Z53+AB$5*Z53^2</f>
        <v>7.0298524291070408E-4</v>
      </c>
      <c r="AF53" s="119">
        <f t="shared" si="48"/>
        <v>-1.6457852477608458E-3</v>
      </c>
      <c r="AG53" s="120">
        <f t="shared" si="49"/>
        <v>2.4793976296718524E-3</v>
      </c>
      <c r="AH53" s="119">
        <f t="shared" ref="AH53:AH84" si="61">$AB$6*($AB$11/AI53*AJ53+$AB$12)</f>
        <v>-3.4221976345219941E-3</v>
      </c>
      <c r="AI53" s="119">
        <f t="shared" ref="AI53:AI84" si="62">1+$AB$7*COS(AL53)</f>
        <v>0.88396878293087877</v>
      </c>
      <c r="AJ53" s="119">
        <f t="shared" ref="AJ53:AJ84" si="63">SIN(AL53+RADIANS($AB$9))</f>
        <v>-0.95258465803913372</v>
      </c>
      <c r="AK53" s="119">
        <f t="shared" ref="AK53:AK84" si="64">$AB$7*SIN(AL53)</f>
        <v>-7.7471263830886233E-2</v>
      </c>
      <c r="AL53" s="119">
        <f t="shared" ref="AL53:AL84" si="65">2*ATAN(AM53)</f>
        <v>-2.5528915768269038</v>
      </c>
      <c r="AM53" s="119">
        <f t="shared" ref="AM53:AM84" si="66">SQRT((1+$AB$7)/(1-$AB$7))*TAN(AN53/2)</f>
        <v>-3.2986216053383561</v>
      </c>
      <c r="AN53" s="119">
        <f t="shared" si="53"/>
        <v>3.8129184906228071</v>
      </c>
      <c r="AO53" s="119">
        <f t="shared" si="53"/>
        <v>3.8129186488978939</v>
      </c>
      <c r="AP53" s="119">
        <f t="shared" si="53"/>
        <v>3.8129172000451255</v>
      </c>
      <c r="AQ53" s="119">
        <f t="shared" si="53"/>
        <v>3.8129304629296272</v>
      </c>
      <c r="AR53" s="119">
        <f t="shared" si="53"/>
        <v>3.8128090589099299</v>
      </c>
      <c r="AS53" s="119">
        <f t="shared" si="53"/>
        <v>3.813920788264757</v>
      </c>
      <c r="AT53" s="119">
        <f t="shared" si="53"/>
        <v>3.8037766637736099</v>
      </c>
      <c r="AU53" s="119">
        <f t="shared" ref="AU53:AU84" si="67">RADIANS($AB$9)+$AB$18*(F53-AB$15)</f>
        <v>3.8997016267525617</v>
      </c>
      <c r="AW53" s="119">
        <f t="shared" si="34"/>
        <v>1.8554345433056752E-3</v>
      </c>
      <c r="AX53" s="119">
        <v>8200</v>
      </c>
      <c r="AY53" s="119">
        <f t="shared" si="35"/>
        <v>-1.3420649783168117E-3</v>
      </c>
      <c r="AZ53" s="119">
        <f t="shared" si="36"/>
        <v>1.8554345433056752E-3</v>
      </c>
      <c r="BA53" s="119">
        <f t="shared" si="37"/>
        <v>-3.1974995216224869E-3</v>
      </c>
      <c r="BB53" s="119">
        <f t="shared" si="38"/>
        <v>0.94735601636470268</v>
      </c>
      <c r="BC53" s="119">
        <f t="shared" si="39"/>
        <v>-0.9593777176166548</v>
      </c>
      <c r="BD53" s="119">
        <f t="shared" si="40"/>
        <v>-1.9577075739544969</v>
      </c>
      <c r="BE53" s="119">
        <f t="shared" si="41"/>
        <v>-1.4872703721381932</v>
      </c>
      <c r="BF53" s="119">
        <f t="shared" si="54"/>
        <v>4.4586471525113858</v>
      </c>
      <c r="BG53" s="119">
        <f t="shared" si="54"/>
        <v>4.4586471527027243</v>
      </c>
      <c r="BH53" s="119">
        <f t="shared" si="54"/>
        <v>4.458647147239442</v>
      </c>
      <c r="BI53" s="119">
        <f t="shared" si="54"/>
        <v>4.4586473032322083</v>
      </c>
      <c r="BJ53" s="119">
        <f t="shared" si="54"/>
        <v>4.4586428492174939</v>
      </c>
      <c r="BK53" s="119">
        <f t="shared" si="54"/>
        <v>4.4587700534697472</v>
      </c>
      <c r="BL53" s="119">
        <f t="shared" si="54"/>
        <v>4.4551613899505229</v>
      </c>
      <c r="BM53" s="119">
        <f t="shared" si="42"/>
        <v>4.5936969661553171</v>
      </c>
    </row>
    <row r="54" spans="1:65" ht="12.95" customHeight="1" x14ac:dyDescent="0.2">
      <c r="A54" s="144" t="s">
        <v>119</v>
      </c>
      <c r="B54" s="157" t="s">
        <v>109</v>
      </c>
      <c r="C54" s="171">
        <v>55919.951500000003</v>
      </c>
      <c r="D54" s="143"/>
      <c r="E54" s="119">
        <f t="shared" si="55"/>
        <v>6958.9791011512698</v>
      </c>
      <c r="F54" s="119">
        <f t="shared" si="56"/>
        <v>6959</v>
      </c>
      <c r="G54" s="119">
        <f t="shared" si="43"/>
        <v>-5.5664000028627925E-3</v>
      </c>
      <c r="K54" s="119">
        <f t="shared" si="44"/>
        <v>-5.5664000028627925E-3</v>
      </c>
      <c r="O54" s="119">
        <f t="shared" ca="1" si="51"/>
        <v>4.2405832392825749E-2</v>
      </c>
      <c r="Q54" s="172">
        <f t="shared" si="57"/>
        <v>40901.451500000003</v>
      </c>
      <c r="S54" s="120">
        <v>1</v>
      </c>
      <c r="W54" s="143"/>
      <c r="Z54" s="119">
        <f t="shared" si="58"/>
        <v>6959</v>
      </c>
      <c r="AA54" s="119">
        <f t="shared" si="59"/>
        <v>-2.7174927851008881E-3</v>
      </c>
      <c r="AB54" s="140">
        <f t="shared" si="45"/>
        <v>8.1162723354158744E-6</v>
      </c>
      <c r="AC54" s="140">
        <f t="shared" si="46"/>
        <v>-2.1428499334568869E-3</v>
      </c>
      <c r="AD54" s="119">
        <f t="shared" si="47"/>
        <v>-2.1428499334568869E-3</v>
      </c>
      <c r="AE54" s="119">
        <f t="shared" si="60"/>
        <v>7.0605728430501763E-4</v>
      </c>
      <c r="AF54" s="119">
        <f t="shared" si="48"/>
        <v>-6.2724572871678099E-3</v>
      </c>
      <c r="AG54" s="120">
        <f t="shared" si="49"/>
        <v>-2.1428499334568869E-3</v>
      </c>
      <c r="AH54" s="119">
        <f t="shared" si="61"/>
        <v>-3.4235500694059055E-3</v>
      </c>
      <c r="AI54" s="119">
        <f t="shared" si="62"/>
        <v>0.8840906313459066</v>
      </c>
      <c r="AJ54" s="119">
        <f t="shared" si="63"/>
        <v>-0.95306148818550895</v>
      </c>
      <c r="AK54" s="119">
        <f t="shared" si="64"/>
        <v>-7.7653450099179552E-2</v>
      </c>
      <c r="AL54" s="119">
        <f t="shared" si="65"/>
        <v>-2.5513206035515172</v>
      </c>
      <c r="AM54" s="119">
        <f t="shared" si="66"/>
        <v>-3.2893134293990651</v>
      </c>
      <c r="AN54" s="119">
        <f t="shared" si="53"/>
        <v>3.8146781697857493</v>
      </c>
      <c r="AO54" s="119">
        <f t="shared" si="53"/>
        <v>3.8146783270307378</v>
      </c>
      <c r="AP54" s="119">
        <f t="shared" si="53"/>
        <v>3.8146768855902611</v>
      </c>
      <c r="AQ54" s="119">
        <f t="shared" si="53"/>
        <v>3.8146900991140398</v>
      </c>
      <c r="AR54" s="119">
        <f t="shared" si="53"/>
        <v>3.8145689774281966</v>
      </c>
      <c r="AS54" s="119">
        <f t="shared" si="53"/>
        <v>3.8156796769373171</v>
      </c>
      <c r="AT54" s="119">
        <f t="shared" si="53"/>
        <v>3.805530889711811</v>
      </c>
      <c r="AU54" s="119">
        <f t="shared" si="67"/>
        <v>3.9016534015118305</v>
      </c>
      <c r="AW54" s="119">
        <f t="shared" si="34"/>
        <v>2.0518872282469713E-3</v>
      </c>
      <c r="AX54" s="119">
        <v>8400</v>
      </c>
      <c r="AY54" s="119">
        <f t="shared" si="35"/>
        <v>-9.704766399907575E-4</v>
      </c>
      <c r="AZ54" s="119">
        <f t="shared" si="36"/>
        <v>2.0518872282469713E-3</v>
      </c>
      <c r="BA54" s="119">
        <f t="shared" si="37"/>
        <v>-3.0223638682377288E-3</v>
      </c>
      <c r="BB54" s="119">
        <f t="shared" si="38"/>
        <v>0.961131370121863</v>
      </c>
      <c r="BC54" s="119">
        <f t="shared" si="39"/>
        <v>-0.92468471236609051</v>
      </c>
      <c r="BD54" s="119">
        <f t="shared" si="40"/>
        <v>-1.8531260460804446</v>
      </c>
      <c r="BE54" s="119">
        <f t="shared" si="41"/>
        <v>-1.3313014417318683</v>
      </c>
      <c r="BF54" s="119">
        <f t="shared" si="54"/>
        <v>4.5671781444389428</v>
      </c>
      <c r="BG54" s="119">
        <f t="shared" si="54"/>
        <v>4.5671781444439787</v>
      </c>
      <c r="BH54" s="119">
        <f t="shared" si="54"/>
        <v>4.5671781441945329</v>
      </c>
      <c r="BI54" s="119">
        <f t="shared" si="54"/>
        <v>4.5671781565505167</v>
      </c>
      <c r="BJ54" s="119">
        <f t="shared" si="54"/>
        <v>4.5671775445142959</v>
      </c>
      <c r="BK54" s="119">
        <f t="shared" si="54"/>
        <v>4.5672078639442999</v>
      </c>
      <c r="BL54" s="119">
        <f t="shared" si="54"/>
        <v>4.5657133630294089</v>
      </c>
      <c r="BM54" s="119">
        <f t="shared" si="42"/>
        <v>4.7052269523992303</v>
      </c>
    </row>
    <row r="55" spans="1:65" ht="12.95" customHeight="1" x14ac:dyDescent="0.2">
      <c r="A55" s="144" t="s">
        <v>119</v>
      </c>
      <c r="B55" s="157" t="s">
        <v>110</v>
      </c>
      <c r="C55" s="171">
        <v>55920.088900000002</v>
      </c>
      <c r="D55" s="143"/>
      <c r="E55" s="119">
        <f t="shared" si="55"/>
        <v>6959.4949645128054</v>
      </c>
      <c r="F55" s="119">
        <f t="shared" si="56"/>
        <v>6959.5</v>
      </c>
      <c r="G55" s="119">
        <f t="shared" si="43"/>
        <v>-1.3411999971140176E-3</v>
      </c>
      <c r="K55" s="119">
        <f t="shared" si="44"/>
        <v>-1.3411999971140176E-3</v>
      </c>
      <c r="O55" s="119">
        <f t="shared" ca="1" si="51"/>
        <v>4.2404290607422901E-2</v>
      </c>
      <c r="Q55" s="172">
        <f t="shared" si="57"/>
        <v>40901.588900000002</v>
      </c>
      <c r="S55" s="120">
        <v>1</v>
      </c>
      <c r="W55" s="143"/>
      <c r="Z55" s="119">
        <f t="shared" si="58"/>
        <v>6959.5</v>
      </c>
      <c r="AA55" s="119">
        <f t="shared" si="59"/>
        <v>-2.7172461990398475E-3</v>
      </c>
      <c r="AB55" s="140">
        <f t="shared" si="45"/>
        <v>1.8935031498345018E-6</v>
      </c>
      <c r="AC55" s="140">
        <f t="shared" si="46"/>
        <v>2.0825424271403241E-3</v>
      </c>
      <c r="AD55" s="119">
        <f t="shared" si="47"/>
        <v>2.0825424271403241E-3</v>
      </c>
      <c r="AE55" s="119">
        <f t="shared" si="60"/>
        <v>7.0649622521449422E-4</v>
      </c>
      <c r="AF55" s="119">
        <f t="shared" si="48"/>
        <v>-2.0476962223285118E-3</v>
      </c>
      <c r="AG55" s="120">
        <f t="shared" si="49"/>
        <v>2.0825424271403241E-3</v>
      </c>
      <c r="AH55" s="119">
        <f t="shared" si="61"/>
        <v>-3.4237424242543417E-3</v>
      </c>
      <c r="AI55" s="119">
        <f t="shared" si="62"/>
        <v>0.88410806436889955</v>
      </c>
      <c r="AJ55" s="119">
        <f t="shared" si="63"/>
        <v>-0.95312942549846358</v>
      </c>
      <c r="AK55" s="119">
        <f t="shared" si="64"/>
        <v>-7.767946517435069E-2</v>
      </c>
      <c r="AL55" s="119">
        <f t="shared" si="65"/>
        <v>-2.5510961434248398</v>
      </c>
      <c r="AM55" s="119">
        <f t="shared" si="66"/>
        <v>-3.2879874063775505</v>
      </c>
      <c r="AN55" s="119">
        <f t="shared" si="53"/>
        <v>3.8149295723337526</v>
      </c>
      <c r="AO55" s="119">
        <f t="shared" si="53"/>
        <v>3.8149297294316145</v>
      </c>
      <c r="AP55" s="119">
        <f t="shared" si="53"/>
        <v>3.814928289051073</v>
      </c>
      <c r="AQ55" s="119">
        <f t="shared" si="53"/>
        <v>3.8149414955060683</v>
      </c>
      <c r="AR55" s="119">
        <f t="shared" si="53"/>
        <v>3.8148204143438629</v>
      </c>
      <c r="AS55" s="119">
        <f t="shared" si="53"/>
        <v>3.8159309650493007</v>
      </c>
      <c r="AT55" s="119">
        <f t="shared" si="53"/>
        <v>3.8057815232912722</v>
      </c>
      <c r="AU55" s="119">
        <f t="shared" si="67"/>
        <v>3.9019322264774399</v>
      </c>
      <c r="AW55" s="119">
        <f t="shared" si="34"/>
        <v>2.2514540390358309E-3</v>
      </c>
      <c r="AX55" s="119">
        <v>8600</v>
      </c>
      <c r="AY55" s="119">
        <f t="shared" si="35"/>
        <v>-5.5681400361439837E-4</v>
      </c>
      <c r="AZ55" s="119">
        <f t="shared" si="36"/>
        <v>2.2514540390358309E-3</v>
      </c>
      <c r="BA55" s="119">
        <f t="shared" si="37"/>
        <v>-2.8082680426502293E-3</v>
      </c>
      <c r="BB55" s="119">
        <f t="shared" si="38"/>
        <v>0.97576255270982404</v>
      </c>
      <c r="BC55" s="119">
        <f t="shared" si="39"/>
        <v>-0.87839167348884839</v>
      </c>
      <c r="BD55" s="119">
        <f t="shared" si="40"/>
        <v>-1.7454060033792824</v>
      </c>
      <c r="BE55" s="119">
        <f t="shared" si="41"/>
        <v>-1.1918464766337351</v>
      </c>
      <c r="BF55" s="119">
        <f t="shared" si="54"/>
        <v>4.6773255266572846</v>
      </c>
      <c r="BG55" s="119">
        <f t="shared" si="54"/>
        <v>4.6773255266572829</v>
      </c>
      <c r="BH55" s="119">
        <f t="shared" si="54"/>
        <v>4.6773255266576665</v>
      </c>
      <c r="BI55" s="119">
        <f t="shared" si="54"/>
        <v>4.6773255265792493</v>
      </c>
      <c r="BJ55" s="119">
        <f t="shared" si="54"/>
        <v>4.6773255426123646</v>
      </c>
      <c r="BK55" s="119">
        <f t="shared" si="54"/>
        <v>4.6773222646462198</v>
      </c>
      <c r="BL55" s="119">
        <f t="shared" si="54"/>
        <v>4.6779989388402088</v>
      </c>
      <c r="BM55" s="119">
        <f t="shared" si="42"/>
        <v>4.8167569386431444</v>
      </c>
    </row>
    <row r="56" spans="1:65" ht="12.95" customHeight="1" x14ac:dyDescent="0.2">
      <c r="A56" s="144" t="s">
        <v>119</v>
      </c>
      <c r="B56" s="157" t="s">
        <v>110</v>
      </c>
      <c r="C56" s="171">
        <v>55921.952299999997</v>
      </c>
      <c r="D56" s="143"/>
      <c r="E56" s="119">
        <f t="shared" si="55"/>
        <v>6966.4910328380238</v>
      </c>
      <c r="F56" s="119">
        <f t="shared" si="56"/>
        <v>6966.5</v>
      </c>
      <c r="G56" s="119">
        <f t="shared" si="43"/>
        <v>-2.3884000038378872E-3</v>
      </c>
      <c r="K56" s="119">
        <f t="shared" si="44"/>
        <v>-2.3884000038378872E-3</v>
      </c>
      <c r="O56" s="119">
        <f t="shared" ca="1" si="51"/>
        <v>4.238270561178302E-2</v>
      </c>
      <c r="Q56" s="172">
        <f t="shared" si="57"/>
        <v>40903.452299999997</v>
      </c>
      <c r="S56" s="120">
        <v>1</v>
      </c>
      <c r="W56" s="143"/>
      <c r="Z56" s="119">
        <f t="shared" si="58"/>
        <v>6966.5</v>
      </c>
      <c r="AA56" s="119">
        <f t="shared" si="59"/>
        <v>-2.7137696163805139E-3</v>
      </c>
      <c r="AB56" s="140">
        <f t="shared" si="45"/>
        <v>1.0586538476613902E-7</v>
      </c>
      <c r="AC56" s="140">
        <f t="shared" si="46"/>
        <v>1.0380130541348827E-3</v>
      </c>
      <c r="AD56" s="119">
        <f t="shared" si="47"/>
        <v>1.0380130541348827E-3</v>
      </c>
      <c r="AE56" s="119">
        <f t="shared" si="60"/>
        <v>7.1264344159225603E-4</v>
      </c>
      <c r="AF56" s="119">
        <f t="shared" si="48"/>
        <v>-3.1010434454301432E-3</v>
      </c>
      <c r="AG56" s="120">
        <f t="shared" si="49"/>
        <v>1.0380130541348827E-3</v>
      </c>
      <c r="AH56" s="119">
        <f t="shared" si="61"/>
        <v>-3.4264130579727699E-3</v>
      </c>
      <c r="AI56" s="119">
        <f t="shared" si="62"/>
        <v>0.88435281205217375</v>
      </c>
      <c r="AJ56" s="119">
        <f t="shared" si="63"/>
        <v>-0.954075783096899</v>
      </c>
      <c r="AK56" s="119">
        <f t="shared" si="64"/>
        <v>-7.8043372389053317E-2</v>
      </c>
      <c r="AL56" s="119">
        <f t="shared" si="65"/>
        <v>-2.5479527704221558</v>
      </c>
      <c r="AM56" s="119">
        <f t="shared" si="66"/>
        <v>-3.2695198545767177</v>
      </c>
      <c r="AN56" s="119">
        <f t="shared" si="53"/>
        <v>3.8184497294590001</v>
      </c>
      <c r="AO56" s="119">
        <f t="shared" si="53"/>
        <v>3.8184498844980181</v>
      </c>
      <c r="AP56" s="119">
        <f t="shared" si="53"/>
        <v>3.8184484589826471</v>
      </c>
      <c r="AQ56" s="119">
        <f t="shared" si="53"/>
        <v>3.8184615660290793</v>
      </c>
      <c r="AR56" s="119">
        <f t="shared" si="53"/>
        <v>3.8183410571536611</v>
      </c>
      <c r="AS56" s="119">
        <f t="shared" si="53"/>
        <v>3.8194494805534784</v>
      </c>
      <c r="AT56" s="119">
        <f t="shared" si="53"/>
        <v>3.8092911792831754</v>
      </c>
      <c r="AU56" s="119">
        <f t="shared" si="67"/>
        <v>3.905835775995977</v>
      </c>
      <c r="AW56" s="119">
        <f t="shared" si="34"/>
        <v>2.4541349756722537E-3</v>
      </c>
      <c r="AX56" s="119">
        <v>8800</v>
      </c>
      <c r="AY56" s="119">
        <f t="shared" si="35"/>
        <v>-1.0190022871240994E-4</v>
      </c>
      <c r="AZ56" s="119">
        <f t="shared" si="36"/>
        <v>2.4541349756722537E-3</v>
      </c>
      <c r="BA56" s="119">
        <f t="shared" si="37"/>
        <v>-2.5560352043846636E-3</v>
      </c>
      <c r="BB56" s="119">
        <f t="shared" si="38"/>
        <v>0.99114343311585751</v>
      </c>
      <c r="BC56" s="119">
        <f t="shared" si="39"/>
        <v>-0.81999356123406508</v>
      </c>
      <c r="BD56" s="119">
        <f t="shared" si="40"/>
        <v>-1.6343191613351511</v>
      </c>
      <c r="BE56" s="119">
        <f t="shared" si="41"/>
        <v>-1.0656293870772671</v>
      </c>
      <c r="BF56" s="119">
        <f t="shared" si="54"/>
        <v>4.7891809217037657</v>
      </c>
      <c r="BG56" s="119">
        <f t="shared" si="54"/>
        <v>4.7891809217041663</v>
      </c>
      <c r="BH56" s="119">
        <f t="shared" si="54"/>
        <v>4.7891809217415631</v>
      </c>
      <c r="BI56" s="119">
        <f t="shared" si="54"/>
        <v>4.7891809252355468</v>
      </c>
      <c r="BJ56" s="119">
        <f t="shared" si="54"/>
        <v>4.7891812516756902</v>
      </c>
      <c r="BK56" s="119">
        <f t="shared" si="54"/>
        <v>4.7892117446140201</v>
      </c>
      <c r="BL56" s="119">
        <f t="shared" si="54"/>
        <v>4.7920087283897548</v>
      </c>
      <c r="BM56" s="119">
        <f t="shared" si="42"/>
        <v>4.9282869248870584</v>
      </c>
    </row>
    <row r="57" spans="1:65" ht="12.95" customHeight="1" x14ac:dyDescent="0.2">
      <c r="A57" s="144" t="s">
        <v>119</v>
      </c>
      <c r="B57" s="157" t="s">
        <v>110</v>
      </c>
      <c r="C57" s="171">
        <v>55921.952499999999</v>
      </c>
      <c r="D57" s="143"/>
      <c r="E57" s="119">
        <f t="shared" si="55"/>
        <v>6966.491783730844</v>
      </c>
      <c r="F57" s="119">
        <f t="shared" si="56"/>
        <v>6966.5</v>
      </c>
      <c r="G57" s="119">
        <f t="shared" si="43"/>
        <v>-2.1884000016143546E-3</v>
      </c>
      <c r="K57" s="119">
        <f t="shared" si="44"/>
        <v>-2.1884000016143546E-3</v>
      </c>
      <c r="O57" s="119">
        <f t="shared" ca="1" si="51"/>
        <v>4.238270561178302E-2</v>
      </c>
      <c r="Q57" s="172">
        <f t="shared" si="57"/>
        <v>40903.452499999999</v>
      </c>
      <c r="S57" s="120">
        <v>1</v>
      </c>
      <c r="W57" s="143"/>
      <c r="Z57" s="119">
        <f t="shared" si="58"/>
        <v>6966.5</v>
      </c>
      <c r="AA57" s="119">
        <f t="shared" si="59"/>
        <v>-2.7137696163805139E-3</v>
      </c>
      <c r="AB57" s="140">
        <f t="shared" si="45"/>
        <v>2.7601323211954268E-7</v>
      </c>
      <c r="AC57" s="140">
        <f t="shared" si="46"/>
        <v>1.2380130563584154E-3</v>
      </c>
      <c r="AD57" s="119">
        <f t="shared" si="47"/>
        <v>1.2380130563584154E-3</v>
      </c>
      <c r="AE57" s="119">
        <f t="shared" si="60"/>
        <v>7.1264344159225603E-4</v>
      </c>
      <c r="AF57" s="119">
        <f t="shared" si="48"/>
        <v>-2.9010434432066106E-3</v>
      </c>
      <c r="AG57" s="120">
        <f t="shared" si="49"/>
        <v>1.2380130563584154E-3</v>
      </c>
      <c r="AH57" s="119">
        <f t="shared" si="61"/>
        <v>-3.4264130579727699E-3</v>
      </c>
      <c r="AI57" s="119">
        <f t="shared" si="62"/>
        <v>0.88435281205217375</v>
      </c>
      <c r="AJ57" s="119">
        <f t="shared" si="63"/>
        <v>-0.954075783096899</v>
      </c>
      <c r="AK57" s="119">
        <f t="shared" si="64"/>
        <v>-7.8043372389053317E-2</v>
      </c>
      <c r="AL57" s="119">
        <f t="shared" si="65"/>
        <v>-2.5479527704221558</v>
      </c>
      <c r="AM57" s="119">
        <f t="shared" si="66"/>
        <v>-3.2695198545767177</v>
      </c>
      <c r="AN57" s="119">
        <f t="shared" si="53"/>
        <v>3.8184497294590001</v>
      </c>
      <c r="AO57" s="119">
        <f t="shared" si="53"/>
        <v>3.8184498844980181</v>
      </c>
      <c r="AP57" s="119">
        <f t="shared" si="53"/>
        <v>3.8184484589826471</v>
      </c>
      <c r="AQ57" s="119">
        <f t="shared" si="53"/>
        <v>3.8184615660290793</v>
      </c>
      <c r="AR57" s="119">
        <f t="shared" si="53"/>
        <v>3.8183410571536611</v>
      </c>
      <c r="AS57" s="119">
        <f t="shared" si="53"/>
        <v>3.8194494805534784</v>
      </c>
      <c r="AT57" s="119">
        <f t="shared" si="53"/>
        <v>3.8092911792831754</v>
      </c>
      <c r="AU57" s="119">
        <f t="shared" si="67"/>
        <v>3.905835775995977</v>
      </c>
      <c r="AW57" s="119">
        <f t="shared" si="34"/>
        <v>2.6599300381562403E-3</v>
      </c>
      <c r="AX57" s="119">
        <v>9000</v>
      </c>
      <c r="AY57" s="119">
        <f t="shared" si="35"/>
        <v>3.9285111239510413E-4</v>
      </c>
      <c r="AZ57" s="119">
        <f t="shared" si="36"/>
        <v>2.6599300381562403E-3</v>
      </c>
      <c r="BA57" s="119">
        <f t="shared" si="37"/>
        <v>-2.2670789257611362E-3</v>
      </c>
      <c r="BB57" s="119">
        <f t="shared" si="38"/>
        <v>1.0071316612797507</v>
      </c>
      <c r="BC57" s="119">
        <f t="shared" si="39"/>
        <v>-0.74912349308039794</v>
      </c>
      <c r="BD57" s="119">
        <f t="shared" si="40"/>
        <v>-1.5196573106899449</v>
      </c>
      <c r="BE57" s="119">
        <f t="shared" si="41"/>
        <v>-0.95012538349252695</v>
      </c>
      <c r="BF57" s="119">
        <f t="shared" si="54"/>
        <v>4.9028218810434296</v>
      </c>
      <c r="BG57" s="119">
        <f t="shared" si="54"/>
        <v>4.9028218811053765</v>
      </c>
      <c r="BH57" s="119">
        <f t="shared" si="54"/>
        <v>4.902821883451109</v>
      </c>
      <c r="BI57" s="119">
        <f t="shared" si="54"/>
        <v>4.9028219722764295</v>
      </c>
      <c r="BJ57" s="119">
        <f t="shared" si="54"/>
        <v>4.9028253357751082</v>
      </c>
      <c r="BK57" s="119">
        <f t="shared" si="54"/>
        <v>4.9029526563398464</v>
      </c>
      <c r="BL57" s="119">
        <f t="shared" si="54"/>
        <v>4.907711917520051</v>
      </c>
      <c r="BM57" s="119">
        <f t="shared" si="42"/>
        <v>5.0398169111309725</v>
      </c>
    </row>
    <row r="58" spans="1:65" ht="12.95" customHeight="1" x14ac:dyDescent="0.2">
      <c r="A58" s="144" t="s">
        <v>119</v>
      </c>
      <c r="B58" s="157" t="s">
        <v>109</v>
      </c>
      <c r="C58" s="171">
        <v>55922.083700000003</v>
      </c>
      <c r="D58" s="143"/>
      <c r="E58" s="119">
        <f t="shared" si="55"/>
        <v>6966.984369415236</v>
      </c>
      <c r="F58" s="119">
        <f t="shared" si="56"/>
        <v>6967</v>
      </c>
      <c r="G58" s="119">
        <f t="shared" si="43"/>
        <v>-4.1631999993114732E-3</v>
      </c>
      <c r="K58" s="119">
        <f t="shared" si="44"/>
        <v>-4.1631999993114732E-3</v>
      </c>
      <c r="O58" s="119">
        <f t="shared" ca="1" si="51"/>
        <v>4.2381163826380172E-2</v>
      </c>
      <c r="Q58" s="172">
        <f t="shared" si="57"/>
        <v>40903.583700000003</v>
      </c>
      <c r="S58" s="120">
        <v>1</v>
      </c>
      <c r="W58" s="143"/>
      <c r="Z58" s="119">
        <f t="shared" si="58"/>
        <v>6967</v>
      </c>
      <c r="AA58" s="119">
        <f t="shared" si="59"/>
        <v>-2.7135195468361139E-3</v>
      </c>
      <c r="AB58" s="140">
        <f t="shared" si="45"/>
        <v>2.1015734142891625E-6</v>
      </c>
      <c r="AC58" s="140">
        <f t="shared" si="46"/>
        <v>-7.3659777802432842E-4</v>
      </c>
      <c r="AD58" s="119">
        <f t="shared" si="47"/>
        <v>-7.3659777802432842E-4</v>
      </c>
      <c r="AE58" s="119">
        <f t="shared" si="60"/>
        <v>7.1308267445103091E-4</v>
      </c>
      <c r="AF58" s="119">
        <f t="shared" si="48"/>
        <v>-4.8762826737625041E-3</v>
      </c>
      <c r="AG58" s="120">
        <f t="shared" si="49"/>
        <v>-7.3659777802432842E-4</v>
      </c>
      <c r="AH58" s="119">
        <f t="shared" si="61"/>
        <v>-3.4266022212871448E-3</v>
      </c>
      <c r="AI58" s="119">
        <f t="shared" si="62"/>
        <v>0.88437034298724571</v>
      </c>
      <c r="AJ58" s="119">
        <f t="shared" si="63"/>
        <v>-0.95414303940419587</v>
      </c>
      <c r="AK58" s="119">
        <f t="shared" si="64"/>
        <v>-7.8069344003962954E-2</v>
      </c>
      <c r="AL58" s="119">
        <f t="shared" si="65"/>
        <v>-2.5477281771231173</v>
      </c>
      <c r="AM58" s="119">
        <f t="shared" si="66"/>
        <v>-3.2682076154772171</v>
      </c>
      <c r="AN58" s="119">
        <f t="shared" si="53"/>
        <v>3.8187012065745622</v>
      </c>
      <c r="AO58" s="119">
        <f t="shared" si="53"/>
        <v>3.8187013614665952</v>
      </c>
      <c r="AP58" s="119">
        <f t="shared" si="53"/>
        <v>3.8186999370148254</v>
      </c>
      <c r="AQ58" s="119">
        <f t="shared" si="53"/>
        <v>3.8187130369291955</v>
      </c>
      <c r="AR58" s="119">
        <f t="shared" si="53"/>
        <v>3.8185925692834308</v>
      </c>
      <c r="AS58" s="119">
        <f t="shared" si="53"/>
        <v>3.8197008375924795</v>
      </c>
      <c r="AT58" s="119">
        <f t="shared" si="53"/>
        <v>3.8095419252186216</v>
      </c>
      <c r="AU58" s="119">
        <f t="shared" si="67"/>
        <v>3.9061146009615868</v>
      </c>
      <c r="AW58" s="119">
        <f t="shared" si="34"/>
        <v>2.8688392264877901E-3</v>
      </c>
      <c r="AX58" s="119">
        <v>9200</v>
      </c>
      <c r="AY58" s="119">
        <f t="shared" si="35"/>
        <v>9.2534658687267357E-4</v>
      </c>
      <c r="AZ58" s="119">
        <f t="shared" si="36"/>
        <v>2.8688392264877901E-3</v>
      </c>
      <c r="BA58" s="119">
        <f t="shared" si="37"/>
        <v>-1.9434926396151165E-3</v>
      </c>
      <c r="BB58" s="119">
        <f t="shared" si="38"/>
        <v>1.0235424297775355</v>
      </c>
      <c r="BC58" s="119">
        <f t="shared" si="39"/>
        <v>-0.66561943870908835</v>
      </c>
      <c r="BD58" s="119">
        <f t="shared" si="40"/>
        <v>-1.4012429256481072</v>
      </c>
      <c r="BE58" s="119">
        <f t="shared" si="41"/>
        <v>-0.84335129643225304</v>
      </c>
      <c r="BF58" s="119">
        <f t="shared" si="54"/>
        <v>5.0183074068323252</v>
      </c>
      <c r="BG58" s="119">
        <f t="shared" si="54"/>
        <v>5.0183074076886154</v>
      </c>
      <c r="BH58" s="119">
        <f t="shared" si="54"/>
        <v>5.0183074280676019</v>
      </c>
      <c r="BI58" s="119">
        <f t="shared" si="54"/>
        <v>5.0183079130703199</v>
      </c>
      <c r="BJ58" s="119">
        <f t="shared" si="54"/>
        <v>5.0183194555069299</v>
      </c>
      <c r="BK58" s="119">
        <f t="shared" si="54"/>
        <v>5.0185940261901409</v>
      </c>
      <c r="BL58" s="119">
        <f t="shared" si="54"/>
        <v>5.0250566498065217</v>
      </c>
      <c r="BM58" s="119">
        <f t="shared" si="42"/>
        <v>5.1513468973748866</v>
      </c>
    </row>
    <row r="59" spans="1:65" ht="12.95" customHeight="1" x14ac:dyDescent="0.2">
      <c r="A59" s="144" t="s">
        <v>119</v>
      </c>
      <c r="B59" s="157" t="s">
        <v>110</v>
      </c>
      <c r="C59" s="171">
        <v>55923.018499999998</v>
      </c>
      <c r="D59" s="143"/>
      <c r="E59" s="119">
        <f t="shared" si="55"/>
        <v>6970.494042416417</v>
      </c>
      <c r="F59" s="119">
        <f t="shared" si="56"/>
        <v>6970.5</v>
      </c>
      <c r="G59" s="119">
        <f t="shared" si="43"/>
        <v>-1.5868000045884401E-3</v>
      </c>
      <c r="K59" s="119">
        <f t="shared" si="44"/>
        <v>-1.5868000045884401E-3</v>
      </c>
      <c r="O59" s="119">
        <f t="shared" ca="1" si="51"/>
        <v>4.2370371328560225E-2</v>
      </c>
      <c r="Q59" s="172">
        <f t="shared" si="57"/>
        <v>40904.518499999998</v>
      </c>
      <c r="S59" s="120">
        <v>1</v>
      </c>
      <c r="W59" s="143"/>
      <c r="Z59" s="119">
        <f t="shared" si="58"/>
        <v>6970.5</v>
      </c>
      <c r="AA59" s="119">
        <f t="shared" si="59"/>
        <v>-2.7117625509509337E-3</v>
      </c>
      <c r="AB59" s="140">
        <f t="shared" si="45"/>
        <v>1.2655407307183855E-6</v>
      </c>
      <c r="AC59" s="140">
        <f t="shared" si="46"/>
        <v>1.8411203957969728E-3</v>
      </c>
      <c r="AD59" s="119">
        <f t="shared" si="47"/>
        <v>1.8411203957969728E-3</v>
      </c>
      <c r="AE59" s="119">
        <f t="shared" si="60"/>
        <v>7.1615784943447917E-4</v>
      </c>
      <c r="AF59" s="119">
        <f t="shared" si="48"/>
        <v>-2.3029578540229192E-3</v>
      </c>
      <c r="AG59" s="120">
        <f t="shared" si="49"/>
        <v>1.8411203957969728E-3</v>
      </c>
      <c r="AH59" s="119">
        <f t="shared" si="61"/>
        <v>-3.4279204003854129E-3</v>
      </c>
      <c r="AI59" s="119">
        <f t="shared" si="62"/>
        <v>0.8844932423250319</v>
      </c>
      <c r="AJ59" s="119">
        <f t="shared" si="63"/>
        <v>-0.95461256008623385</v>
      </c>
      <c r="AK59" s="119">
        <f t="shared" si="64"/>
        <v>-7.8251063797960527E-2</v>
      </c>
      <c r="AL59" s="119">
        <f t="shared" si="65"/>
        <v>-2.5461557744638306</v>
      </c>
      <c r="AM59" s="119">
        <f t="shared" si="66"/>
        <v>-3.2590473904576216</v>
      </c>
      <c r="AN59" s="119">
        <f t="shared" si="53"/>
        <v>3.8204616860960168</v>
      </c>
      <c r="AO59" s="119">
        <f t="shared" si="53"/>
        <v>3.8204618399594725</v>
      </c>
      <c r="AP59" s="119">
        <f t="shared" si="53"/>
        <v>3.8204604229593451</v>
      </c>
      <c r="AQ59" s="119">
        <f t="shared" si="53"/>
        <v>3.8204734728338052</v>
      </c>
      <c r="AR59" s="119">
        <f t="shared" si="53"/>
        <v>3.8203532950997197</v>
      </c>
      <c r="AS59" s="119">
        <f t="shared" si="53"/>
        <v>3.821460466082248</v>
      </c>
      <c r="AT59" s="119">
        <f t="shared" si="53"/>
        <v>3.8112973571096793</v>
      </c>
      <c r="AU59" s="119">
        <f t="shared" si="67"/>
        <v>3.9080663757208551</v>
      </c>
      <c r="AW59" s="119">
        <f t="shared" si="34"/>
        <v>3.0808625406669038E-3</v>
      </c>
      <c r="AX59" s="119">
        <v>9400</v>
      </c>
      <c r="AY59" s="119">
        <f t="shared" si="35"/>
        <v>1.4927250595642911E-3</v>
      </c>
      <c r="AZ59" s="119">
        <f t="shared" si="36"/>
        <v>3.0808625406669038E-3</v>
      </c>
      <c r="BA59" s="119">
        <f t="shared" si="37"/>
        <v>-1.5881374811026127E-3</v>
      </c>
      <c r="BB59" s="119">
        <f t="shared" si="38"/>
        <v>1.0401430706191734</v>
      </c>
      <c r="BC59" s="119">
        <f t="shared" si="39"/>
        <v>-0.56960295500773894</v>
      </c>
      <c r="BD59" s="119">
        <f t="shared" si="40"/>
        <v>-1.2789420960986022</v>
      </c>
      <c r="BE59" s="119">
        <f t="shared" si="41"/>
        <v>-0.74372197172599408</v>
      </c>
      <c r="BF59" s="119">
        <f t="shared" si="54"/>
        <v>5.1356728030107064</v>
      </c>
      <c r="BG59" s="119">
        <f t="shared" si="54"/>
        <v>5.1356728078929503</v>
      </c>
      <c r="BH59" s="119">
        <f t="shared" si="54"/>
        <v>5.1356728930865891</v>
      </c>
      <c r="BI59" s="119">
        <f t="shared" si="54"/>
        <v>5.1356743796864421</v>
      </c>
      <c r="BJ59" s="119">
        <f t="shared" si="54"/>
        <v>5.1357003195559159</v>
      </c>
      <c r="BK59" s="119">
        <f t="shared" si="54"/>
        <v>5.1361527074989706</v>
      </c>
      <c r="BL59" s="119">
        <f t="shared" si="54"/>
        <v>5.1439706709284918</v>
      </c>
      <c r="BM59" s="119">
        <f t="shared" si="42"/>
        <v>5.2628768836188007</v>
      </c>
    </row>
    <row r="60" spans="1:65" ht="12.95" customHeight="1" x14ac:dyDescent="0.2">
      <c r="A60" s="144" t="s">
        <v>120</v>
      </c>
      <c r="B60" s="157" t="s">
        <v>110</v>
      </c>
      <c r="C60" s="171">
        <v>55933.938199999997</v>
      </c>
      <c r="D60" s="143"/>
      <c r="E60" s="119">
        <f t="shared" si="55"/>
        <v>7011.4916635879845</v>
      </c>
      <c r="F60" s="119">
        <f t="shared" si="56"/>
        <v>7011.5</v>
      </c>
      <c r="G60" s="119">
        <f t="shared" si="43"/>
        <v>-2.2204000051715411E-3</v>
      </c>
      <c r="K60" s="119">
        <f t="shared" si="44"/>
        <v>-2.2204000051715411E-3</v>
      </c>
      <c r="O60" s="119">
        <f t="shared" ca="1" si="51"/>
        <v>4.2243944925526619E-2</v>
      </c>
      <c r="Q60" s="172">
        <f t="shared" si="57"/>
        <v>40915.438199999997</v>
      </c>
      <c r="S60" s="120">
        <v>1</v>
      </c>
      <c r="W60" s="143"/>
      <c r="Z60" s="119">
        <f t="shared" si="58"/>
        <v>7011.5</v>
      </c>
      <c r="AA60" s="119">
        <f t="shared" si="59"/>
        <v>-2.6903297749371947E-3</v>
      </c>
      <c r="AB60" s="140">
        <f t="shared" si="45"/>
        <v>2.2083398851200017E-7</v>
      </c>
      <c r="AC60" s="140">
        <f t="shared" si="46"/>
        <v>1.2221821191102759E-3</v>
      </c>
      <c r="AD60" s="119">
        <f t="shared" si="47"/>
        <v>1.2221821191102759E-3</v>
      </c>
      <c r="AE60" s="119">
        <f t="shared" si="60"/>
        <v>7.5225234934462237E-4</v>
      </c>
      <c r="AF60" s="119">
        <f t="shared" si="48"/>
        <v>-2.9726523545161635E-3</v>
      </c>
      <c r="AG60" s="120">
        <f t="shared" si="49"/>
        <v>1.2221821191102759E-3</v>
      </c>
      <c r="AH60" s="119">
        <f t="shared" si="61"/>
        <v>-3.4425821242818171E-3</v>
      </c>
      <c r="AI60" s="119">
        <f t="shared" si="62"/>
        <v>0.88595675075639224</v>
      </c>
      <c r="AJ60" s="119">
        <f t="shared" si="63"/>
        <v>-0.95994581160916015</v>
      </c>
      <c r="AK60" s="119">
        <f t="shared" si="64"/>
        <v>-8.0369007434810666E-2</v>
      </c>
      <c r="AL60" s="119">
        <f t="shared" si="65"/>
        <v>-2.5277032937225812</v>
      </c>
      <c r="AM60" s="119">
        <f t="shared" si="66"/>
        <v>-3.154952697973596</v>
      </c>
      <c r="AN60" s="119">
        <f t="shared" si="53"/>
        <v>3.8411028570101431</v>
      </c>
      <c r="AO60" s="119">
        <f t="shared" si="53"/>
        <v>3.8411029988876892</v>
      </c>
      <c r="AP60" s="119">
        <f t="shared" si="53"/>
        <v>3.8411016698572973</v>
      </c>
      <c r="AQ60" s="119">
        <f t="shared" si="53"/>
        <v>3.8411141195372931</v>
      </c>
      <c r="AR60" s="119">
        <f t="shared" si="53"/>
        <v>3.8409975023849086</v>
      </c>
      <c r="AS60" s="119">
        <f t="shared" si="53"/>
        <v>3.8420903135865698</v>
      </c>
      <c r="AT60" s="119">
        <f t="shared" si="53"/>
        <v>3.8318886374363612</v>
      </c>
      <c r="AU60" s="119">
        <f t="shared" si="67"/>
        <v>3.9309300229008577</v>
      </c>
      <c r="AW60" s="119">
        <f t="shared" si="34"/>
        <v>3.295999980693581E-3</v>
      </c>
      <c r="AX60" s="119">
        <v>9600</v>
      </c>
      <c r="AY60" s="119">
        <f t="shared" si="35"/>
        <v>2.0912797139368902E-3</v>
      </c>
      <c r="AZ60" s="119">
        <f t="shared" si="36"/>
        <v>3.295999980693581E-3</v>
      </c>
      <c r="BA60" s="119">
        <f t="shared" si="37"/>
        <v>-1.2047202667566908E-3</v>
      </c>
      <c r="BB60" s="119">
        <f t="shared" si="38"/>
        <v>1.0566495716587421</v>
      </c>
      <c r="BC60" s="119">
        <f t="shared" si="39"/>
        <v>-0.46156645352725023</v>
      </c>
      <c r="BD60" s="119">
        <f t="shared" si="40"/>
        <v>-1.152679583621965</v>
      </c>
      <c r="BE60" s="119">
        <f t="shared" si="41"/>
        <v>-0.64994960372070387</v>
      </c>
      <c r="BF60" s="119">
        <f t="shared" si="54"/>
        <v>5.2549240091992386</v>
      </c>
      <c r="BG60" s="119">
        <f t="shared" si="54"/>
        <v>5.2549240263290695</v>
      </c>
      <c r="BH60" s="119">
        <f t="shared" si="54"/>
        <v>5.2549242641312999</v>
      </c>
      <c r="BI60" s="119">
        <f t="shared" si="54"/>
        <v>5.2549275653743202</v>
      </c>
      <c r="BJ60" s="119">
        <f t="shared" si="54"/>
        <v>5.2549733923686377</v>
      </c>
      <c r="BK60" s="119">
        <f t="shared" si="54"/>
        <v>5.2556091913947363</v>
      </c>
      <c r="BL60" s="119">
        <f t="shared" si="54"/>
        <v>5.2643622265049359</v>
      </c>
      <c r="BM60" s="119">
        <f t="shared" si="42"/>
        <v>5.3744068698627148</v>
      </c>
    </row>
    <row r="61" spans="1:65" ht="12.95" customHeight="1" x14ac:dyDescent="0.2">
      <c r="A61" s="144" t="s">
        <v>120</v>
      </c>
      <c r="B61" s="157" t="s">
        <v>109</v>
      </c>
      <c r="C61" s="171">
        <v>55934.069900000002</v>
      </c>
      <c r="D61" s="143"/>
      <c r="E61" s="119">
        <f t="shared" si="55"/>
        <v>7011.9861265044119</v>
      </c>
      <c r="F61" s="119">
        <f t="shared" si="56"/>
        <v>7012</v>
      </c>
      <c r="G61" s="119">
        <f t="shared" si="43"/>
        <v>-3.695200000947807E-3</v>
      </c>
      <c r="K61" s="119">
        <f t="shared" si="44"/>
        <v>-3.695200000947807E-3</v>
      </c>
      <c r="O61" s="119">
        <f t="shared" ca="1" si="51"/>
        <v>4.2242403140123772E-2</v>
      </c>
      <c r="Q61" s="172">
        <f t="shared" si="57"/>
        <v>40915.569900000002</v>
      </c>
      <c r="S61" s="120">
        <v>1</v>
      </c>
      <c r="W61" s="143"/>
      <c r="Z61" s="119">
        <f t="shared" si="58"/>
        <v>7012</v>
      </c>
      <c r="AA61" s="119">
        <f t="shared" si="59"/>
        <v>-2.6900586943484697E-3</v>
      </c>
      <c r="AB61" s="140">
        <f t="shared" si="45"/>
        <v>1.0103090462322228E-6</v>
      </c>
      <c r="AC61" s="140">
        <f t="shared" si="46"/>
        <v>-2.5244797270015072E-4</v>
      </c>
      <c r="AD61" s="119">
        <f t="shared" si="47"/>
        <v>-2.5244797270015072E-4</v>
      </c>
      <c r="AE61" s="119">
        <f t="shared" si="60"/>
        <v>7.5269333389918675E-4</v>
      </c>
      <c r="AF61" s="119">
        <f t="shared" si="48"/>
        <v>-4.4478933348469935E-3</v>
      </c>
      <c r="AG61" s="120">
        <f t="shared" si="49"/>
        <v>-2.5244797270015072E-4</v>
      </c>
      <c r="AH61" s="119">
        <f t="shared" si="61"/>
        <v>-3.4427520282476563E-3</v>
      </c>
      <c r="AI61" s="119">
        <f t="shared" si="62"/>
        <v>0.88597486953999693</v>
      </c>
      <c r="AJ61" s="119">
        <f t="shared" si="63"/>
        <v>-0.96000894356644706</v>
      </c>
      <c r="AK61" s="119">
        <f t="shared" si="64"/>
        <v>-8.0394711751927972E-2</v>
      </c>
      <c r="AL61" s="119">
        <f t="shared" si="65"/>
        <v>-2.5274778848601875</v>
      </c>
      <c r="AM61" s="119">
        <f t="shared" si="66"/>
        <v>-3.1537186032665985</v>
      </c>
      <c r="AN61" s="119">
        <f t="shared" ref="AN61:AT70" si="68">$AU61+$AB$7*SIN(AO61)</f>
        <v>3.8413547903047851</v>
      </c>
      <c r="AO61" s="119">
        <f t="shared" si="68"/>
        <v>3.8413549320371168</v>
      </c>
      <c r="AP61" s="119">
        <f t="shared" si="68"/>
        <v>3.8413536040854583</v>
      </c>
      <c r="AQ61" s="119">
        <f t="shared" si="68"/>
        <v>3.8413660462984409</v>
      </c>
      <c r="AR61" s="119">
        <f t="shared" si="68"/>
        <v>3.8412494743752115</v>
      </c>
      <c r="AS61" s="119">
        <f t="shared" si="68"/>
        <v>3.8423420935508927</v>
      </c>
      <c r="AT61" s="119">
        <f t="shared" si="68"/>
        <v>3.832140067752789</v>
      </c>
      <c r="AU61" s="119">
        <f t="shared" si="67"/>
        <v>3.9312088478664675</v>
      </c>
      <c r="AW61" s="119">
        <f t="shared" si="34"/>
        <v>3.5142515465678213E-3</v>
      </c>
      <c r="AX61" s="119">
        <v>9800</v>
      </c>
      <c r="AY61" s="119">
        <f t="shared" si="35"/>
        <v>2.716401075341001E-3</v>
      </c>
      <c r="AZ61" s="119">
        <f t="shared" si="36"/>
        <v>3.5142515465678213E-3</v>
      </c>
      <c r="BA61" s="119">
        <f t="shared" si="37"/>
        <v>-7.9785047122682006E-4</v>
      </c>
      <c r="BB61" s="119">
        <f t="shared" si="38"/>
        <v>1.0727264094457194</v>
      </c>
      <c r="BC61" s="119">
        <f t="shared" si="39"/>
        <v>-0.34246190004176075</v>
      </c>
      <c r="BD61" s="119">
        <f t="shared" si="40"/>
        <v>-1.0224553902350078</v>
      </c>
      <c r="BE61" s="119">
        <f t="shared" si="41"/>
        <v>-0.56097164312138881</v>
      </c>
      <c r="BF61" s="119">
        <f t="shared" si="54"/>
        <v>5.3760317123437638</v>
      </c>
      <c r="BG61" s="119">
        <f t="shared" si="54"/>
        <v>5.3760317558851565</v>
      </c>
      <c r="BH61" s="119">
        <f t="shared" si="54"/>
        <v>5.3760322625263264</v>
      </c>
      <c r="BI61" s="119">
        <f t="shared" si="54"/>
        <v>5.3760381577035306</v>
      </c>
      <c r="BJ61" s="119">
        <f t="shared" si="54"/>
        <v>5.3761067495615311</v>
      </c>
      <c r="BK61" s="119">
        <f t="shared" si="54"/>
        <v>5.3769043912768266</v>
      </c>
      <c r="BL61" s="119">
        <f t="shared" si="54"/>
        <v>5.3861212022389378</v>
      </c>
      <c r="BM61" s="119">
        <f t="shared" si="42"/>
        <v>5.485936856106628</v>
      </c>
    </row>
    <row r="62" spans="1:65" ht="12.95" customHeight="1" x14ac:dyDescent="0.2">
      <c r="A62" s="144" t="s">
        <v>118</v>
      </c>
      <c r="B62" s="157" t="s">
        <v>109</v>
      </c>
      <c r="C62" s="67">
        <v>55942.060299999997</v>
      </c>
      <c r="D62" s="143"/>
      <c r="E62" s="119">
        <f t="shared" si="55"/>
        <v>7041.9857961115567</v>
      </c>
      <c r="F62" s="119">
        <f t="shared" si="56"/>
        <v>7042</v>
      </c>
      <c r="G62" s="119">
        <f t="shared" si="43"/>
        <v>-3.7832000089110807E-3</v>
      </c>
      <c r="K62" s="119">
        <f t="shared" si="44"/>
        <v>-3.7832000089110807E-3</v>
      </c>
      <c r="O62" s="119">
        <f t="shared" ca="1" si="51"/>
        <v>4.2149896015952842E-2</v>
      </c>
      <c r="Q62" s="172">
        <f t="shared" si="57"/>
        <v>40923.560299999997</v>
      </c>
      <c r="S62" s="120">
        <v>1</v>
      </c>
      <c r="W62" s="143"/>
      <c r="Z62" s="119">
        <f t="shared" si="58"/>
        <v>7042</v>
      </c>
      <c r="AA62" s="119">
        <f t="shared" si="59"/>
        <v>-2.6733638881216871E-3</v>
      </c>
      <c r="AB62" s="140">
        <f t="shared" si="45"/>
        <v>1.2317362150088493E-6</v>
      </c>
      <c r="AC62" s="140">
        <f t="shared" si="46"/>
        <v>-3.3064809580197379E-4</v>
      </c>
      <c r="AD62" s="119">
        <f t="shared" si="47"/>
        <v>-3.3064809580197379E-4</v>
      </c>
      <c r="AE62" s="119">
        <f t="shared" si="60"/>
        <v>7.7918802498742001E-4</v>
      </c>
      <c r="AF62" s="119">
        <f t="shared" si="48"/>
        <v>-4.5623880338985009E-3</v>
      </c>
      <c r="AG62" s="120">
        <f t="shared" si="49"/>
        <v>-3.3064809580197379E-4</v>
      </c>
      <c r="AH62" s="119">
        <f t="shared" si="61"/>
        <v>-3.4525519131091069E-3</v>
      </c>
      <c r="AI62" s="119">
        <f t="shared" si="62"/>
        <v>0.88707395835935798</v>
      </c>
      <c r="AJ62" s="119">
        <f t="shared" si="63"/>
        <v>-0.96371202323179039</v>
      </c>
      <c r="AK62" s="119">
        <f t="shared" si="64"/>
        <v>-8.1931368678133776E-2</v>
      </c>
      <c r="AL62" s="119">
        <f t="shared" si="65"/>
        <v>-2.5139363514095154</v>
      </c>
      <c r="AM62" s="119">
        <f t="shared" si="66"/>
        <v>-3.081154548127587</v>
      </c>
      <c r="AN62" s="119">
        <f t="shared" si="68"/>
        <v>3.856480285193852</v>
      </c>
      <c r="AO62" s="119">
        <f t="shared" si="68"/>
        <v>3.8564804182714116</v>
      </c>
      <c r="AP62" s="119">
        <f t="shared" si="68"/>
        <v>3.8564791551821607</v>
      </c>
      <c r="AQ62" s="119">
        <f t="shared" si="68"/>
        <v>3.8564911436938765</v>
      </c>
      <c r="AR62" s="119">
        <f t="shared" si="68"/>
        <v>3.8563773607101894</v>
      </c>
      <c r="AS62" s="119">
        <f t="shared" si="68"/>
        <v>3.8574577285695244</v>
      </c>
      <c r="AT62" s="119">
        <f t="shared" si="68"/>
        <v>3.8472400576032175</v>
      </c>
      <c r="AU62" s="119">
        <f t="shared" si="67"/>
        <v>3.9479383458030544</v>
      </c>
      <c r="AW62" s="119">
        <f t="shared" si="34"/>
        <v>3.7356172382896255E-3</v>
      </c>
      <c r="AX62" s="119">
        <v>10000</v>
      </c>
      <c r="AY62" s="119">
        <f t="shared" si="35"/>
        <v>3.3625547421829594E-3</v>
      </c>
      <c r="AZ62" s="119">
        <f t="shared" si="36"/>
        <v>3.7356172382896255E-3</v>
      </c>
      <c r="BA62" s="119">
        <f t="shared" si="37"/>
        <v>-3.7306249610666634E-4</v>
      </c>
      <c r="BB62" s="119">
        <f t="shared" si="38"/>
        <v>1.087991283059077</v>
      </c>
      <c r="BC62" s="119">
        <f t="shared" si="39"/>
        <v>-0.2137795162792511</v>
      </c>
      <c r="BD62" s="119">
        <f t="shared" si="40"/>
        <v>-0.88836168393225434</v>
      </c>
      <c r="BE62" s="119">
        <f t="shared" si="41"/>
        <v>-0.4758980897523899</v>
      </c>
      <c r="BF62" s="119">
        <f t="shared" ref="BF62:BL71" si="69">$BM62+$AB$7*SIN(BG62)</f>
        <v>5.4989257023767344</v>
      </c>
      <c r="BG62" s="119">
        <f t="shared" si="69"/>
        <v>5.4989257892103529</v>
      </c>
      <c r="BH62" s="119">
        <f t="shared" si="69"/>
        <v>5.498926668397063</v>
      </c>
      <c r="BI62" s="119">
        <f t="shared" si="69"/>
        <v>5.498935570081759</v>
      </c>
      <c r="BJ62" s="119">
        <f t="shared" si="69"/>
        <v>5.499025694369811</v>
      </c>
      <c r="BK62" s="119">
        <f t="shared" si="69"/>
        <v>5.4999376937031101</v>
      </c>
      <c r="BL62" s="119">
        <f t="shared" si="69"/>
        <v>5.5091204922033619</v>
      </c>
      <c r="BM62" s="119">
        <f t="shared" si="42"/>
        <v>5.597466842350542</v>
      </c>
    </row>
    <row r="63" spans="1:65" ht="12.95" customHeight="1" x14ac:dyDescent="0.2">
      <c r="A63" s="144" t="s">
        <v>118</v>
      </c>
      <c r="B63" s="157" t="s">
        <v>110</v>
      </c>
      <c r="C63" s="67">
        <v>55942.195599999999</v>
      </c>
      <c r="D63" s="143"/>
      <c r="E63" s="119">
        <f t="shared" si="55"/>
        <v>7042.4937750985791</v>
      </c>
      <c r="F63" s="119">
        <f t="shared" si="56"/>
        <v>7042.5</v>
      </c>
      <c r="G63" s="119">
        <f t="shared" si="43"/>
        <v>-1.6580000010435469E-3</v>
      </c>
      <c r="K63" s="119">
        <f t="shared" si="44"/>
        <v>-1.6580000010435469E-3</v>
      </c>
      <c r="O63" s="119">
        <f t="shared" ca="1" si="51"/>
        <v>4.2148354230549995E-2</v>
      </c>
      <c r="Q63" s="172">
        <f t="shared" si="57"/>
        <v>40923.695599999999</v>
      </c>
      <c r="S63" s="120">
        <v>1</v>
      </c>
      <c r="W63" s="143"/>
      <c r="Z63" s="119">
        <f t="shared" si="58"/>
        <v>7042.5</v>
      </c>
      <c r="AA63" s="119">
        <f t="shared" si="59"/>
        <v>-2.6730784608248329E-3</v>
      </c>
      <c r="AB63" s="140">
        <f t="shared" si="45"/>
        <v>1.0303842795119477E-6</v>
      </c>
      <c r="AC63" s="140">
        <f t="shared" si="46"/>
        <v>1.7947086565837491E-3</v>
      </c>
      <c r="AD63" s="119">
        <f t="shared" si="47"/>
        <v>1.7947086565837491E-3</v>
      </c>
      <c r="AE63" s="119">
        <f t="shared" si="60"/>
        <v>7.7963019680246334E-4</v>
      </c>
      <c r="AF63" s="119">
        <f t="shared" si="48"/>
        <v>-2.4376301978460101E-3</v>
      </c>
      <c r="AG63" s="120">
        <f t="shared" si="49"/>
        <v>1.7947086565837491E-3</v>
      </c>
      <c r="AH63" s="119">
        <f t="shared" si="61"/>
        <v>-3.452708657627296E-3</v>
      </c>
      <c r="AI63" s="119">
        <f t="shared" si="62"/>
        <v>0.88709247591343521</v>
      </c>
      <c r="AJ63" s="119">
        <f t="shared" si="63"/>
        <v>-0.9637723220598674</v>
      </c>
      <c r="AK63" s="119">
        <f t="shared" si="64"/>
        <v>-8.1956885365038701E-2</v>
      </c>
      <c r="AL63" s="119">
        <f t="shared" si="65"/>
        <v>-2.5137103736040092</v>
      </c>
      <c r="AM63" s="119">
        <f t="shared" si="66"/>
        <v>-3.0799693101874821</v>
      </c>
      <c r="AN63" s="119">
        <f t="shared" si="68"/>
        <v>3.8567325362339111</v>
      </c>
      <c r="AO63" s="119">
        <f t="shared" si="68"/>
        <v>3.8567326691683035</v>
      </c>
      <c r="AP63" s="119">
        <f t="shared" si="68"/>
        <v>3.8567314071615271</v>
      </c>
      <c r="AQ63" s="119">
        <f t="shared" si="68"/>
        <v>3.856743388022847</v>
      </c>
      <c r="AR63" s="119">
        <f t="shared" si="68"/>
        <v>3.8566296527414874</v>
      </c>
      <c r="AS63" s="119">
        <f t="shared" si="68"/>
        <v>3.8577098043688229</v>
      </c>
      <c r="AT63" s="119">
        <f t="shared" si="68"/>
        <v>3.8474919616126897</v>
      </c>
      <c r="AU63" s="119">
        <f t="shared" si="67"/>
        <v>3.9482171707686642</v>
      </c>
      <c r="AW63" s="119">
        <f t="shared" si="34"/>
        <v>3.960097055858992E-3</v>
      </c>
      <c r="AX63" s="119">
        <v>10200</v>
      </c>
      <c r="AY63" s="119">
        <f t="shared" si="35"/>
        <v>4.0233089371225087E-3</v>
      </c>
      <c r="AZ63" s="119">
        <f t="shared" si="36"/>
        <v>3.960097055858992E-3</v>
      </c>
      <c r="BA63" s="119">
        <f t="shared" si="37"/>
        <v>6.3211881263516888E-5</v>
      </c>
      <c r="BB63" s="119">
        <f t="shared" si="38"/>
        <v>1.1020262416802131</v>
      </c>
      <c r="BC63" s="119">
        <f t="shared" si="39"/>
        <v>-7.7600813279394415E-2</v>
      </c>
      <c r="BD63" s="119">
        <f t="shared" si="40"/>
        <v>-0.75059830088549451</v>
      </c>
      <c r="BE63" s="119">
        <f t="shared" si="41"/>
        <v>-0.39397211799988202</v>
      </c>
      <c r="BF63" s="119">
        <f t="shared" si="69"/>
        <v>5.6234901169417109</v>
      </c>
      <c r="BG63" s="119">
        <f t="shared" si="69"/>
        <v>5.6234902584784949</v>
      </c>
      <c r="BH63" s="119">
        <f t="shared" si="69"/>
        <v>5.623491542333217</v>
      </c>
      <c r="BI63" s="119">
        <f t="shared" si="69"/>
        <v>5.6235031878901642</v>
      </c>
      <c r="BJ63" s="119">
        <f t="shared" si="69"/>
        <v>5.6236088173099148</v>
      </c>
      <c r="BK63" s="119">
        <f t="shared" si="69"/>
        <v>5.6245665197065362</v>
      </c>
      <c r="BL63" s="119">
        <f t="shared" si="69"/>
        <v>5.6332175782653673</v>
      </c>
      <c r="BM63" s="119">
        <f t="shared" si="42"/>
        <v>5.7089968285944561</v>
      </c>
    </row>
    <row r="64" spans="1:65" ht="12.95" customHeight="1" x14ac:dyDescent="0.2">
      <c r="A64" s="144" t="s">
        <v>118</v>
      </c>
      <c r="B64" s="157" t="s">
        <v>110</v>
      </c>
      <c r="C64" s="67">
        <v>55944.061099999999</v>
      </c>
      <c r="D64" s="143"/>
      <c r="E64" s="119">
        <f t="shared" si="55"/>
        <v>7049.4977277983389</v>
      </c>
      <c r="F64" s="119">
        <f t="shared" si="56"/>
        <v>7049.5</v>
      </c>
      <c r="G64" s="119">
        <f t="shared" si="43"/>
        <v>-6.0520000261021778E-4</v>
      </c>
      <c r="K64" s="119">
        <f t="shared" si="44"/>
        <v>-6.0520000261021778E-4</v>
      </c>
      <c r="O64" s="119">
        <f t="shared" ca="1" si="51"/>
        <v>4.2126769234910107E-2</v>
      </c>
      <c r="Q64" s="172">
        <f t="shared" si="57"/>
        <v>40925.561099999999</v>
      </c>
      <c r="S64" s="120">
        <v>1</v>
      </c>
      <c r="W64" s="143"/>
      <c r="Z64" s="119">
        <f t="shared" si="58"/>
        <v>7049.5</v>
      </c>
      <c r="AA64" s="119">
        <f t="shared" si="59"/>
        <v>-2.6690576993815491E-3</v>
      </c>
      <c r="AB64" s="140">
        <f t="shared" si="45"/>
        <v>4.2595085925222647E-6</v>
      </c>
      <c r="AC64" s="140">
        <f t="shared" si="46"/>
        <v>2.8496803426294923E-3</v>
      </c>
      <c r="AD64" s="119">
        <f t="shared" si="47"/>
        <v>2.8496803426294923E-3</v>
      </c>
      <c r="AE64" s="119">
        <f t="shared" si="60"/>
        <v>7.8582264585816105E-4</v>
      </c>
      <c r="AF64" s="119">
        <f t="shared" si="48"/>
        <v>-1.3910226484683788E-3</v>
      </c>
      <c r="AG64" s="120">
        <f t="shared" si="49"/>
        <v>2.8496803426294923E-3</v>
      </c>
      <c r="AH64" s="119">
        <f t="shared" si="61"/>
        <v>-3.4548803452397101E-3</v>
      </c>
      <c r="AI64" s="119">
        <f t="shared" si="62"/>
        <v>0.88735240833007956</v>
      </c>
      <c r="AJ64" s="119">
        <f t="shared" si="63"/>
        <v>-0.96461159825250131</v>
      </c>
      <c r="AK64" s="119">
        <f t="shared" si="64"/>
        <v>-8.2313790734379194E-2</v>
      </c>
      <c r="AL64" s="119">
        <f t="shared" si="65"/>
        <v>-2.5105456919228164</v>
      </c>
      <c r="AM64" s="119">
        <f t="shared" si="66"/>
        <v>-3.0634570102590275</v>
      </c>
      <c r="AN64" s="119">
        <f t="shared" si="68"/>
        <v>3.8602646046310949</v>
      </c>
      <c r="AO64" s="119">
        <f t="shared" si="68"/>
        <v>3.8602647355653064</v>
      </c>
      <c r="AP64" s="119">
        <f t="shared" si="68"/>
        <v>3.8602634887145175</v>
      </c>
      <c r="AQ64" s="119">
        <f t="shared" si="68"/>
        <v>3.8602753621897201</v>
      </c>
      <c r="AR64" s="119">
        <f t="shared" si="68"/>
        <v>3.8601622988016548</v>
      </c>
      <c r="AS64" s="119">
        <f t="shared" si="68"/>
        <v>3.8612393822281552</v>
      </c>
      <c r="AT64" s="119">
        <f t="shared" si="68"/>
        <v>3.851019440921684</v>
      </c>
      <c r="AU64" s="119">
        <f t="shared" si="67"/>
        <v>3.9521207202872013</v>
      </c>
      <c r="AW64" s="119">
        <f t="shared" si="34"/>
        <v>4.1876909992759241E-3</v>
      </c>
      <c r="AX64" s="119">
        <v>10400</v>
      </c>
      <c r="AY64" s="119">
        <f t="shared" si="35"/>
        <v>4.6914261521570286E-3</v>
      </c>
      <c r="AZ64" s="119">
        <f t="shared" si="36"/>
        <v>4.1876909992759241E-3</v>
      </c>
      <c r="BA64" s="119">
        <f t="shared" si="37"/>
        <v>5.0373515288110464E-4</v>
      </c>
      <c r="BB64" s="119">
        <f t="shared" si="38"/>
        <v>1.1143961585945821</v>
      </c>
      <c r="BC64" s="119">
        <f t="shared" si="39"/>
        <v>6.3392390163459683E-2</v>
      </c>
      <c r="BD64" s="119">
        <f t="shared" si="40"/>
        <v>-0.6094844667290813</v>
      </c>
      <c r="BE64" s="119">
        <f t="shared" si="41"/>
        <v>-0.31453993466738456</v>
      </c>
      <c r="BF64" s="119">
        <f t="shared" si="69"/>
        <v>5.7495603648437408</v>
      </c>
      <c r="BG64" s="119">
        <f t="shared" si="69"/>
        <v>5.7495605567450232</v>
      </c>
      <c r="BH64" s="119">
        <f t="shared" si="69"/>
        <v>5.7495621543246731</v>
      </c>
      <c r="BI64" s="119">
        <f t="shared" si="69"/>
        <v>5.7495754541289941</v>
      </c>
      <c r="BJ64" s="119">
        <f t="shared" si="69"/>
        <v>5.7496861705591655</v>
      </c>
      <c r="BK64" s="119">
        <f t="shared" si="69"/>
        <v>5.7506075671526045</v>
      </c>
      <c r="BL64" s="119">
        <f t="shared" si="69"/>
        <v>5.7582563010237422</v>
      </c>
      <c r="BM64" s="119">
        <f t="shared" si="42"/>
        <v>5.8205268148383702</v>
      </c>
    </row>
    <row r="65" spans="1:65" ht="12.95" customHeight="1" x14ac:dyDescent="0.2">
      <c r="A65" s="144" t="s">
        <v>118</v>
      </c>
      <c r="B65" s="157" t="s">
        <v>109</v>
      </c>
      <c r="C65" s="67">
        <v>55944.191200000001</v>
      </c>
      <c r="D65" s="143"/>
      <c r="E65" s="119">
        <f t="shared" si="55"/>
        <v>7049.9861835722613</v>
      </c>
      <c r="F65" s="119">
        <f t="shared" si="56"/>
        <v>7050</v>
      </c>
      <c r="G65" s="119">
        <f t="shared" si="43"/>
        <v>-3.6800000016228296E-3</v>
      </c>
      <c r="K65" s="119">
        <f t="shared" si="44"/>
        <v>-3.6800000016228296E-3</v>
      </c>
      <c r="O65" s="119">
        <f t="shared" ca="1" si="51"/>
        <v>4.2125227449507259E-2</v>
      </c>
      <c r="Q65" s="172">
        <f t="shared" si="57"/>
        <v>40925.691200000001</v>
      </c>
      <c r="S65" s="120">
        <v>1</v>
      </c>
      <c r="W65" s="143"/>
      <c r="Z65" s="119">
        <f t="shared" si="58"/>
        <v>7050</v>
      </c>
      <c r="AA65" s="119">
        <f t="shared" si="59"/>
        <v>-2.6687687312852504E-3</v>
      </c>
      <c r="AB65" s="140">
        <f t="shared" si="45"/>
        <v>1.022588682108554E-6</v>
      </c>
      <c r="AC65" s="140">
        <f t="shared" si="46"/>
        <v>-2.2496616071507672E-4</v>
      </c>
      <c r="AD65" s="119">
        <f t="shared" si="47"/>
        <v>-2.2496616071507672E-4</v>
      </c>
      <c r="AE65" s="119">
        <f t="shared" si="60"/>
        <v>7.8626510962250267E-4</v>
      </c>
      <c r="AF65" s="119">
        <f t="shared" si="48"/>
        <v>-4.466265111245332E-3</v>
      </c>
      <c r="AG65" s="120">
        <f t="shared" si="49"/>
        <v>-2.2496616071507672E-4</v>
      </c>
      <c r="AH65" s="119">
        <f t="shared" si="61"/>
        <v>-3.4550338409077529E-3</v>
      </c>
      <c r="AI65" s="119">
        <f t="shared" si="62"/>
        <v>0.8873710239809729</v>
      </c>
      <c r="AJ65" s="119">
        <f t="shared" si="63"/>
        <v>-0.96467119569084803</v>
      </c>
      <c r="AK65" s="119">
        <f t="shared" si="64"/>
        <v>-8.2339260471549727E-2</v>
      </c>
      <c r="AL65" s="119">
        <f t="shared" si="65"/>
        <v>-2.5103195722040788</v>
      </c>
      <c r="AM65" s="119">
        <f t="shared" si="66"/>
        <v>-3.0622833162614804</v>
      </c>
      <c r="AN65" s="119">
        <f t="shared" si="68"/>
        <v>3.8605169348650188</v>
      </c>
      <c r="AO65" s="119">
        <f t="shared" si="68"/>
        <v>3.8605170656566647</v>
      </c>
      <c r="AP65" s="119">
        <f t="shared" si="68"/>
        <v>3.8605158198884881</v>
      </c>
      <c r="AQ65" s="119">
        <f t="shared" si="68"/>
        <v>3.8605276856735902</v>
      </c>
      <c r="AR65" s="119">
        <f t="shared" si="68"/>
        <v>3.8604146705658131</v>
      </c>
      <c r="AS65" s="119">
        <f t="shared" si="68"/>
        <v>3.8614915319178236</v>
      </c>
      <c r="AT65" s="119">
        <f t="shared" si="68"/>
        <v>3.8512714626113169</v>
      </c>
      <c r="AU65" s="119">
        <f t="shared" si="67"/>
        <v>3.9523995452528111</v>
      </c>
      <c r="AW65" s="119">
        <f t="shared" si="34"/>
        <v>4.4183990685404181E-3</v>
      </c>
      <c r="AX65" s="119">
        <v>10600</v>
      </c>
      <c r="AY65" s="119">
        <f t="shared" si="35"/>
        <v>5.3590290094908538E-3</v>
      </c>
      <c r="AZ65" s="119">
        <f t="shared" si="36"/>
        <v>4.4183990685404181E-3</v>
      </c>
      <c r="BA65" s="119">
        <f t="shared" si="37"/>
        <v>9.4062994095043552E-4</v>
      </c>
      <c r="BB65" s="119">
        <f t="shared" si="38"/>
        <v>1.1246744076269861</v>
      </c>
      <c r="BC65" s="119">
        <f t="shared" si="39"/>
        <v>0.20597047481153222</v>
      </c>
      <c r="BD65" s="119">
        <f t="shared" si="40"/>
        <v>-0.46546404849532341</v>
      </c>
      <c r="BE65" s="119">
        <f t="shared" si="41"/>
        <v>-0.23702701648204724</v>
      </c>
      <c r="BF65" s="119">
        <f t="shared" si="69"/>
        <v>5.8769225696366965</v>
      </c>
      <c r="BG65" s="119">
        <f t="shared" si="69"/>
        <v>5.8769227854394357</v>
      </c>
      <c r="BH65" s="119">
        <f t="shared" si="69"/>
        <v>5.8769244692790199</v>
      </c>
      <c r="BI65" s="119">
        <f t="shared" si="69"/>
        <v>5.8769376076975295</v>
      </c>
      <c r="BJ65" s="119">
        <f t="shared" si="69"/>
        <v>5.8770401196880231</v>
      </c>
      <c r="BK65" s="119">
        <f t="shared" si="69"/>
        <v>5.8778398103785463</v>
      </c>
      <c r="BL65" s="119">
        <f t="shared" si="69"/>
        <v>5.8840688002533152</v>
      </c>
      <c r="BM65" s="119">
        <f t="shared" si="42"/>
        <v>5.9320568010822843</v>
      </c>
    </row>
    <row r="66" spans="1:65" ht="12.95" customHeight="1" x14ac:dyDescent="0.2">
      <c r="A66" s="67" t="s">
        <v>121</v>
      </c>
      <c r="B66" s="74" t="s">
        <v>109</v>
      </c>
      <c r="C66" s="67">
        <v>55960.306400000001</v>
      </c>
      <c r="D66" s="67">
        <v>2.0000000000000001E-4</v>
      </c>
      <c r="E66" s="119">
        <f t="shared" si="55"/>
        <v>7110.4901227559521</v>
      </c>
      <c r="F66" s="119">
        <f t="shared" si="56"/>
        <v>7110.5</v>
      </c>
      <c r="G66" s="119">
        <f t="shared" si="43"/>
        <v>-2.6308000014978461E-3</v>
      </c>
      <c r="J66" s="119">
        <f>+G66</f>
        <v>-2.6308000014978461E-3</v>
      </c>
      <c r="O66" s="119">
        <f t="shared" ca="1" si="51"/>
        <v>4.1938671415762546E-2</v>
      </c>
      <c r="Q66" s="172">
        <f t="shared" si="57"/>
        <v>40941.806400000001</v>
      </c>
      <c r="S66" s="120">
        <v>1</v>
      </c>
      <c r="W66" s="67"/>
      <c r="Z66" s="119">
        <f t="shared" si="58"/>
        <v>7110.5</v>
      </c>
      <c r="AA66" s="119">
        <f t="shared" si="59"/>
        <v>-2.6320533690372466E-3</v>
      </c>
      <c r="AB66" s="140">
        <f t="shared" si="45"/>
        <v>1.5709301888228508E-12</v>
      </c>
      <c r="AC66" s="140">
        <f t="shared" si="46"/>
        <v>8.4120025116526465E-4</v>
      </c>
      <c r="AD66" s="119">
        <f t="shared" si="47"/>
        <v>8.4120025116526465E-4</v>
      </c>
      <c r="AE66" s="119">
        <f t="shared" si="60"/>
        <v>8.3994688362586415E-4</v>
      </c>
      <c r="AF66" s="119">
        <f t="shared" si="48"/>
        <v>-3.4707468851237103E-3</v>
      </c>
      <c r="AG66" s="120">
        <f t="shared" si="49"/>
        <v>8.4120025116526465E-4</v>
      </c>
      <c r="AH66" s="119">
        <f t="shared" si="61"/>
        <v>-3.4720002526631107E-3</v>
      </c>
      <c r="AI66" s="119">
        <f t="shared" si="62"/>
        <v>0.88967180942017832</v>
      </c>
      <c r="AJ66" s="119">
        <f t="shared" si="63"/>
        <v>-0.97153439254964069</v>
      </c>
      <c r="AK66" s="119">
        <f t="shared" si="64"/>
        <v>-8.5397484842815244E-2</v>
      </c>
      <c r="AL66" s="119">
        <f t="shared" si="65"/>
        <v>-2.4828880019016961</v>
      </c>
      <c r="AM66" s="119">
        <f t="shared" si="66"/>
        <v>-2.9256758397041924</v>
      </c>
      <c r="AN66" s="119">
        <f t="shared" si="68"/>
        <v>3.8910885208792823</v>
      </c>
      <c r="AO66" s="119">
        <f t="shared" si="68"/>
        <v>3.8910886347730633</v>
      </c>
      <c r="AP66" s="119">
        <f t="shared" si="68"/>
        <v>3.8910875196010273</v>
      </c>
      <c r="AQ66" s="119">
        <f t="shared" si="68"/>
        <v>3.8910984386725538</v>
      </c>
      <c r="AR66" s="119">
        <f t="shared" si="68"/>
        <v>3.8909915306851492</v>
      </c>
      <c r="AS66" s="119">
        <f t="shared" si="68"/>
        <v>3.8920387188129095</v>
      </c>
      <c r="AT66" s="119">
        <f t="shared" si="68"/>
        <v>3.8818247263825891</v>
      </c>
      <c r="AU66" s="119">
        <f t="shared" si="67"/>
        <v>3.9861373660915951</v>
      </c>
      <c r="AW66" s="119">
        <f t="shared" ref="AW66:AW97" si="70">AB$3+AB$4*AX66+AB$5*AX66^2</f>
        <v>4.6522212636524764E-3</v>
      </c>
      <c r="AX66" s="119">
        <v>10800</v>
      </c>
      <c r="AY66" s="119">
        <f t="shared" ref="AY66:AY97" si="71">AB$3+AB$4*AX66+AB$5*AX66^2+BA66</f>
        <v>6.0178424139575061E-3</v>
      </c>
      <c r="AZ66" s="119">
        <f t="shared" ref="AZ66:AZ97" si="72">AB$3+AB$4*AX66+AB$5*AX66^2</f>
        <v>4.6522212636524764E-3</v>
      </c>
      <c r="BA66" s="119">
        <f t="shared" ref="BA66:BA97" si="73">$AB$6*($AB$11/BB66*BC66+$AB$12)</f>
        <v>1.3656211503050302E-3</v>
      </c>
      <c r="BB66" s="119">
        <f t="shared" ref="BB66:BB97" si="74">1+$AB$7*COS(BD66)</f>
        <v>1.1324740031431071</v>
      </c>
      <c r="BC66" s="119">
        <f t="shared" ref="BC66:BC97" si="75">SIN(BD66+RADIANS($AB$9))</f>
        <v>0.34648144092051186</v>
      </c>
      <c r="BD66" s="119">
        <f t="shared" ref="BD66:BD97" si="76">2*ATAN(BE66)</f>
        <v>-0.31910180085621359</v>
      </c>
      <c r="BE66" s="119">
        <f t="shared" ref="BE66:BE97" si="77">SQRT((1+$AB$7)/(1-$AB$7))*TAN(BF66/2)</f>
        <v>-0.16091869847778148</v>
      </c>
      <c r="BF66" s="119">
        <f t="shared" si="69"/>
        <v>6.0053162709825374</v>
      </c>
      <c r="BG66" s="119">
        <f t="shared" si="69"/>
        <v>6.0053164654163851</v>
      </c>
      <c r="BH66" s="119">
        <f t="shared" si="69"/>
        <v>6.005317914624011</v>
      </c>
      <c r="BI66" s="119">
        <f t="shared" si="69"/>
        <v>6.0053287162364777</v>
      </c>
      <c r="BJ66" s="119">
        <f t="shared" si="69"/>
        <v>6.0054092245850326</v>
      </c>
      <c r="BK66" s="119">
        <f t="shared" si="69"/>
        <v>6.0060092244258145</v>
      </c>
      <c r="BL66" s="119">
        <f t="shared" si="69"/>
        <v>6.0104776007443768</v>
      </c>
      <c r="BM66" s="119">
        <f t="shared" ref="BM66:BM97" si="78">RADIANS($AB$9)+$AB$18*(AX66-AB$15)</f>
        <v>6.0435867873261984</v>
      </c>
    </row>
    <row r="67" spans="1:65" ht="12.95" customHeight="1" x14ac:dyDescent="0.2">
      <c r="A67" s="144" t="s">
        <v>120</v>
      </c>
      <c r="B67" s="157" t="s">
        <v>110</v>
      </c>
      <c r="C67" s="171">
        <v>56230.118999999999</v>
      </c>
      <c r="D67" s="143"/>
      <c r="E67" s="119">
        <f t="shared" si="55"/>
        <v>8123.491831787981</v>
      </c>
      <c r="F67" s="119">
        <f t="shared" si="56"/>
        <v>8123.5</v>
      </c>
      <c r="G67" s="119">
        <f t="shared" si="43"/>
        <v>-2.175600006012246E-3</v>
      </c>
      <c r="K67" s="119">
        <f t="shared" ref="K67:K81" si="79">+G67</f>
        <v>-2.175600006012246E-3</v>
      </c>
      <c r="O67" s="119">
        <f t="shared" ca="1" si="51"/>
        <v>3.8815014189590741E-2</v>
      </c>
      <c r="Q67" s="172">
        <f t="shared" si="57"/>
        <v>41211.618999999999</v>
      </c>
      <c r="S67" s="120">
        <v>1</v>
      </c>
      <c r="W67" s="143"/>
      <c r="Z67" s="119">
        <f t="shared" si="58"/>
        <v>8123.5</v>
      </c>
      <c r="AA67" s="119">
        <f t="shared" si="59"/>
        <v>-1.472991519422066E-3</v>
      </c>
      <c r="AB67" s="140">
        <f t="shared" si="45"/>
        <v>4.9365868542854317E-7</v>
      </c>
      <c r="AC67" s="140">
        <f t="shared" si="46"/>
        <v>1.0785062893311887E-3</v>
      </c>
      <c r="AD67" s="119">
        <f t="shared" si="47"/>
        <v>1.0785062893311887E-3</v>
      </c>
      <c r="AE67" s="119">
        <f t="shared" si="60"/>
        <v>1.7811147759213687E-3</v>
      </c>
      <c r="AF67" s="119">
        <f t="shared" si="48"/>
        <v>-3.9567147819336151E-3</v>
      </c>
      <c r="AG67" s="120">
        <f t="shared" si="49"/>
        <v>1.0785062893311887E-3</v>
      </c>
      <c r="AH67" s="119">
        <f t="shared" si="61"/>
        <v>-3.2541062953434347E-3</v>
      </c>
      <c r="AI67" s="119">
        <f t="shared" si="62"/>
        <v>0.94233006990244383</v>
      </c>
      <c r="AJ67" s="119">
        <f t="shared" si="63"/>
        <v>-0.96970272438482963</v>
      </c>
      <c r="AK67" s="119">
        <f t="shared" si="64"/>
        <v>-0.12704022676553786</v>
      </c>
      <c r="AL67" s="119">
        <f t="shared" si="65"/>
        <v>-1.9969303411203945</v>
      </c>
      <c r="AM67" s="119">
        <f t="shared" si="66"/>
        <v>-1.5521626709450669</v>
      </c>
      <c r="AN67" s="119">
        <f t="shared" si="68"/>
        <v>4.4175402856528603</v>
      </c>
      <c r="AO67" s="119">
        <f t="shared" si="68"/>
        <v>4.4175402861357487</v>
      </c>
      <c r="AP67" s="119">
        <f t="shared" si="68"/>
        <v>4.4175402742252086</v>
      </c>
      <c r="AQ67" s="119">
        <f t="shared" si="68"/>
        <v>4.4175405680008213</v>
      </c>
      <c r="AR67" s="119">
        <f t="shared" si="68"/>
        <v>4.4175333220554025</v>
      </c>
      <c r="AS67" s="119">
        <f t="shared" si="68"/>
        <v>4.4177120930415716</v>
      </c>
      <c r="AT67" s="119">
        <f t="shared" si="68"/>
        <v>4.4133317749338232</v>
      </c>
      <c r="AU67" s="119">
        <f t="shared" si="67"/>
        <v>4.5510367464170196</v>
      </c>
      <c r="AW67" s="119">
        <f t="shared" si="70"/>
        <v>4.8891575846120982E-3</v>
      </c>
      <c r="AX67" s="119">
        <v>11000</v>
      </c>
      <c r="AY67" s="119">
        <f t="shared" si="71"/>
        <v>6.6595026154179678E-3</v>
      </c>
      <c r="AZ67" s="119">
        <f t="shared" si="72"/>
        <v>4.8891575846120982E-3</v>
      </c>
      <c r="BA67" s="119">
        <f t="shared" si="73"/>
        <v>1.77034503080587E-3</v>
      </c>
      <c r="BB67" s="119">
        <f t="shared" si="74"/>
        <v>1.1374806866350409</v>
      </c>
      <c r="BC67" s="119">
        <f t="shared" si="75"/>
        <v>0.481048684578194</v>
      </c>
      <c r="BD67" s="119">
        <f t="shared" si="76"/>
        <v>-0.17106889051155619</v>
      </c>
      <c r="BE67" s="119">
        <f t="shared" si="77"/>
        <v>-8.5743651540099705E-2</v>
      </c>
      <c r="BF67" s="119">
        <f t="shared" si="69"/>
        <v>6.1344408207565966</v>
      </c>
      <c r="BG67" s="119">
        <f t="shared" si="69"/>
        <v>6.134440943944016</v>
      </c>
      <c r="BH67" s="119">
        <f t="shared" si="69"/>
        <v>6.1344418367577358</v>
      </c>
      <c r="BI67" s="119">
        <f t="shared" si="69"/>
        <v>6.1344483075150942</v>
      </c>
      <c r="BJ67" s="119">
        <f t="shared" si="69"/>
        <v>6.134495204793299</v>
      </c>
      <c r="BK67" s="119">
        <f t="shared" si="69"/>
        <v>6.134835086342135</v>
      </c>
      <c r="BL67" s="119">
        <f t="shared" si="69"/>
        <v>6.1372978176183803</v>
      </c>
      <c r="BM67" s="119">
        <f t="shared" si="78"/>
        <v>6.1551167735701124</v>
      </c>
    </row>
    <row r="68" spans="1:65" ht="12.95" customHeight="1" x14ac:dyDescent="0.2">
      <c r="A68" s="144" t="s">
        <v>120</v>
      </c>
      <c r="B68" s="157" t="s">
        <v>109</v>
      </c>
      <c r="C68" s="171">
        <v>56232.119100000004</v>
      </c>
      <c r="D68" s="143"/>
      <c r="E68" s="119">
        <f t="shared" si="55"/>
        <v>8131.001135349934</v>
      </c>
      <c r="F68" s="119">
        <f t="shared" si="56"/>
        <v>8131</v>
      </c>
      <c r="G68" s="119">
        <f t="shared" si="43"/>
        <v>3.0240000342018902E-4</v>
      </c>
      <c r="K68" s="119">
        <f t="shared" si="79"/>
        <v>3.0240000342018902E-4</v>
      </c>
      <c r="O68" s="119">
        <f t="shared" ca="1" si="51"/>
        <v>3.8791887408548012E-2</v>
      </c>
      <c r="Q68" s="172">
        <f t="shared" si="57"/>
        <v>41213.619100000004</v>
      </c>
      <c r="S68" s="120">
        <v>1</v>
      </c>
      <c r="W68" s="143"/>
      <c r="Z68" s="119">
        <f t="shared" si="58"/>
        <v>8131</v>
      </c>
      <c r="AA68" s="119">
        <f t="shared" si="59"/>
        <v>-1.4604300858846431E-3</v>
      </c>
      <c r="AB68" s="140">
        <f t="shared" si="45"/>
        <v>3.1075699237584824E-6</v>
      </c>
      <c r="AC68" s="140">
        <f t="shared" si="46"/>
        <v>3.5512109724289685E-3</v>
      </c>
      <c r="AD68" s="119">
        <f t="shared" si="47"/>
        <v>3.5512109724289685E-3</v>
      </c>
      <c r="AE68" s="119">
        <f t="shared" si="60"/>
        <v>1.7883808831241363E-3</v>
      </c>
      <c r="AF68" s="119">
        <f t="shared" si="48"/>
        <v>-1.4859808797039473E-3</v>
      </c>
      <c r="AG68" s="120">
        <f t="shared" si="49"/>
        <v>3.5512109724289685E-3</v>
      </c>
      <c r="AH68" s="119">
        <f t="shared" si="61"/>
        <v>-3.2488109690087794E-3</v>
      </c>
      <c r="AI68" s="119">
        <f t="shared" si="62"/>
        <v>0.94281667405653335</v>
      </c>
      <c r="AJ68" s="119">
        <f t="shared" si="63"/>
        <v>-0.96876073525246365</v>
      </c>
      <c r="AK68" s="119">
        <f t="shared" si="64"/>
        <v>-0.12725999877471145</v>
      </c>
      <c r="AL68" s="119">
        <f t="shared" si="65"/>
        <v>-1.9931033405020666</v>
      </c>
      <c r="AM68" s="119">
        <f t="shared" si="66"/>
        <v>-1.5456584585388364</v>
      </c>
      <c r="AN68" s="119">
        <f t="shared" si="68"/>
        <v>4.421560738278111</v>
      </c>
      <c r="AO68" s="119">
        <f t="shared" si="68"/>
        <v>4.4215607387221718</v>
      </c>
      <c r="AP68" s="119">
        <f t="shared" si="68"/>
        <v>4.4215607276222908</v>
      </c>
      <c r="AQ68" s="119">
        <f t="shared" si="68"/>
        <v>4.4215610050781073</v>
      </c>
      <c r="AR68" s="119">
        <f t="shared" si="68"/>
        <v>4.4215540697901838</v>
      </c>
      <c r="AS68" s="119">
        <f t="shared" si="68"/>
        <v>4.4217274725257392</v>
      </c>
      <c r="AT68" s="119">
        <f t="shared" si="68"/>
        <v>4.4174216109408144</v>
      </c>
      <c r="AU68" s="119">
        <f t="shared" si="67"/>
        <v>4.5552191209011665</v>
      </c>
      <c r="AW68" s="119">
        <f t="shared" si="70"/>
        <v>5.1292080314192827E-3</v>
      </c>
      <c r="AX68" s="119">
        <v>11200</v>
      </c>
      <c r="AY68" s="119">
        <f t="shared" si="71"/>
        <v>7.275910866289436E-3</v>
      </c>
      <c r="AZ68" s="119">
        <f t="shared" si="72"/>
        <v>5.1292080314192827E-3</v>
      </c>
      <c r="BA68" s="119">
        <f t="shared" si="73"/>
        <v>2.1467028348701538E-3</v>
      </c>
      <c r="BB68" s="119">
        <f t="shared" si="74"/>
        <v>1.1394830442628041</v>
      </c>
      <c r="BC68" s="119">
        <f t="shared" si="75"/>
        <v>0.60582459584360426</v>
      </c>
      <c r="BD68" s="119">
        <f t="shared" si="76"/>
        <v>-2.2117485431043041E-2</v>
      </c>
      <c r="BE68" s="119">
        <f t="shared" si="77"/>
        <v>-1.1059193550136188E-2</v>
      </c>
      <c r="BF68" s="119">
        <f t="shared" si="69"/>
        <v>6.2639654235494842</v>
      </c>
      <c r="BG68" s="119">
        <f t="shared" si="69"/>
        <v>6.2639654405477261</v>
      </c>
      <c r="BH68" s="119">
        <f t="shared" si="69"/>
        <v>6.263965562406435</v>
      </c>
      <c r="BI68" s="119">
        <f t="shared" si="69"/>
        <v>6.2639664359994178</v>
      </c>
      <c r="BJ68" s="119">
        <f t="shared" si="69"/>
        <v>6.2639726987003304</v>
      </c>
      <c r="BK68" s="119">
        <f t="shared" si="69"/>
        <v>6.2640175953560986</v>
      </c>
      <c r="BL68" s="119">
        <f t="shared" si="69"/>
        <v>6.2643394537165413</v>
      </c>
      <c r="BM68" s="119">
        <f t="shared" si="78"/>
        <v>6.2666467598140265</v>
      </c>
    </row>
    <row r="69" spans="1:65" ht="12.95" customHeight="1" x14ac:dyDescent="0.2">
      <c r="A69" s="144" t="s">
        <v>120</v>
      </c>
      <c r="B69" s="157" t="s">
        <v>110</v>
      </c>
      <c r="C69" s="171">
        <v>56233.048000000003</v>
      </c>
      <c r="D69" s="143"/>
      <c r="E69" s="119">
        <f t="shared" si="55"/>
        <v>8134.4886570131885</v>
      </c>
      <c r="F69" s="119">
        <f t="shared" si="56"/>
        <v>8134.5</v>
      </c>
      <c r="G69" s="119">
        <f t="shared" si="43"/>
        <v>-3.0211999983293936E-3</v>
      </c>
      <c r="K69" s="119">
        <f t="shared" si="79"/>
        <v>-3.0211999983293936E-3</v>
      </c>
      <c r="O69" s="119">
        <f t="shared" ca="1" si="51"/>
        <v>3.8781094910728064E-2</v>
      </c>
      <c r="Q69" s="172">
        <f t="shared" si="57"/>
        <v>41214.548000000003</v>
      </c>
      <c r="S69" s="120">
        <v>1</v>
      </c>
      <c r="W69" s="143"/>
      <c r="Z69" s="119">
        <f t="shared" si="58"/>
        <v>8134.5</v>
      </c>
      <c r="AA69" s="119">
        <f t="shared" si="59"/>
        <v>-1.4545476629040971E-3</v>
      </c>
      <c r="AB69" s="140">
        <f t="shared" si="45"/>
        <v>2.4543995400935355E-6</v>
      </c>
      <c r="AC69" s="140">
        <f t="shared" si="46"/>
        <v>2.2512089639986198E-4</v>
      </c>
      <c r="AD69" s="119">
        <f t="shared" si="47"/>
        <v>2.2512089639986198E-4</v>
      </c>
      <c r="AE69" s="119">
        <f t="shared" si="60"/>
        <v>1.7917732318251584E-3</v>
      </c>
      <c r="AF69" s="119">
        <f t="shared" si="48"/>
        <v>-4.8129732301545516E-3</v>
      </c>
      <c r="AG69" s="120">
        <f t="shared" si="49"/>
        <v>2.2512089639986198E-4</v>
      </c>
      <c r="AH69" s="119">
        <f t="shared" si="61"/>
        <v>-3.2463208947292556E-3</v>
      </c>
      <c r="AI69" s="119">
        <f t="shared" si="62"/>
        <v>0.94304421544826356</v>
      </c>
      <c r="AJ69" s="119">
        <f t="shared" si="63"/>
        <v>-0.96831594584396807</v>
      </c>
      <c r="AK69" s="119">
        <f t="shared" si="64"/>
        <v>-0.12736199849324165</v>
      </c>
      <c r="AL69" s="119">
        <f t="shared" si="65"/>
        <v>-1.9913160532008887</v>
      </c>
      <c r="AM69" s="119">
        <f t="shared" si="66"/>
        <v>-1.5426340232755544</v>
      </c>
      <c r="AN69" s="119">
        <f t="shared" si="68"/>
        <v>4.4234376604381866</v>
      </c>
      <c r="AO69" s="119">
        <f t="shared" si="68"/>
        <v>4.4234376608650114</v>
      </c>
      <c r="AP69" s="119">
        <f t="shared" si="68"/>
        <v>4.4234376501286325</v>
      </c>
      <c r="AQ69" s="119">
        <f t="shared" si="68"/>
        <v>4.4234379201922138</v>
      </c>
      <c r="AR69" s="119">
        <f t="shared" si="68"/>
        <v>4.423431127069966</v>
      </c>
      <c r="AS69" s="119">
        <f t="shared" si="68"/>
        <v>4.4236020470151365</v>
      </c>
      <c r="AT69" s="119">
        <f t="shared" si="68"/>
        <v>4.4193310258681127</v>
      </c>
      <c r="AU69" s="119">
        <f t="shared" si="67"/>
        <v>4.5571708956604349</v>
      </c>
      <c r="AW69" s="119">
        <f t="shared" si="70"/>
        <v>5.3723726040740324E-3</v>
      </c>
      <c r="AX69" s="119">
        <v>11400</v>
      </c>
      <c r="AY69" s="119">
        <f t="shared" si="71"/>
        <v>7.8595981667208929E-3</v>
      </c>
      <c r="AZ69" s="119">
        <f t="shared" si="72"/>
        <v>5.3723726040740324E-3</v>
      </c>
      <c r="BA69" s="119">
        <f t="shared" si="73"/>
        <v>2.4872255626468606E-3</v>
      </c>
      <c r="BB69" s="119">
        <f t="shared" si="74"/>
        <v>1.1383943579550151</v>
      </c>
      <c r="BC69" s="119">
        <f t="shared" si="75"/>
        <v>0.71726778299433924</v>
      </c>
      <c r="BD69" s="119">
        <f t="shared" si="76"/>
        <v>0.12695386588127752</v>
      </c>
      <c r="BE69" s="119">
        <f t="shared" si="77"/>
        <v>6.3562326888431525E-2</v>
      </c>
      <c r="BF69" s="119">
        <f t="shared" si="69"/>
        <v>6.3935421783478912</v>
      </c>
      <c r="BG69" s="119">
        <f t="shared" si="69"/>
        <v>6.3935420841603401</v>
      </c>
      <c r="BH69" s="119">
        <f t="shared" si="69"/>
        <v>6.3935414049320327</v>
      </c>
      <c r="BI69" s="119">
        <f t="shared" si="69"/>
        <v>6.393536506716238</v>
      </c>
      <c r="BJ69" s="119">
        <f t="shared" si="69"/>
        <v>6.393501183594017</v>
      </c>
      <c r="BK69" s="119">
        <f t="shared" si="69"/>
        <v>6.3932464575904726</v>
      </c>
      <c r="BL69" s="119">
        <f t="shared" si="69"/>
        <v>6.391409760513894</v>
      </c>
      <c r="BM69" s="119">
        <f t="shared" si="78"/>
        <v>6.3781767460579406</v>
      </c>
    </row>
    <row r="70" spans="1:65" ht="12.95" customHeight="1" x14ac:dyDescent="0.2">
      <c r="A70" s="144" t="s">
        <v>120</v>
      </c>
      <c r="B70" s="157" t="s">
        <v>109</v>
      </c>
      <c r="C70" s="171">
        <v>56235.046600000001</v>
      </c>
      <c r="D70" s="143"/>
      <c r="E70" s="119">
        <f t="shared" si="55"/>
        <v>8141.9923288790324</v>
      </c>
      <c r="F70" s="119">
        <f t="shared" si="56"/>
        <v>8142</v>
      </c>
      <c r="G70" s="119">
        <f t="shared" si="43"/>
        <v>-2.0432000019354746E-3</v>
      </c>
      <c r="K70" s="119">
        <f t="shared" si="79"/>
        <v>-2.0432000019354746E-3</v>
      </c>
      <c r="O70" s="119">
        <f t="shared" ca="1" si="51"/>
        <v>3.8757968129685336E-2</v>
      </c>
      <c r="Q70" s="172">
        <f t="shared" si="57"/>
        <v>41216.546600000001</v>
      </c>
      <c r="S70" s="120">
        <v>1</v>
      </c>
      <c r="W70" s="143"/>
      <c r="Z70" s="119">
        <f t="shared" si="58"/>
        <v>8142</v>
      </c>
      <c r="AA70" s="119">
        <f t="shared" si="59"/>
        <v>-1.4418987105684943E-3</v>
      </c>
      <c r="AB70" s="140">
        <f t="shared" si="45"/>
        <v>3.6156324299959811E-7</v>
      </c>
      <c r="AC70" s="140">
        <f t="shared" si="46"/>
        <v>1.1977444705455059E-3</v>
      </c>
      <c r="AD70" s="119">
        <f t="shared" si="47"/>
        <v>1.1977444705455059E-3</v>
      </c>
      <c r="AE70" s="119">
        <f t="shared" si="60"/>
        <v>1.7990457619124862E-3</v>
      </c>
      <c r="AF70" s="119">
        <f t="shared" si="48"/>
        <v>-3.8422457638479608E-3</v>
      </c>
      <c r="AG70" s="120">
        <f t="shared" si="49"/>
        <v>1.1977444705455059E-3</v>
      </c>
      <c r="AH70" s="119">
        <f t="shared" si="61"/>
        <v>-3.2409444724809805E-3</v>
      </c>
      <c r="AI70" s="119">
        <f t="shared" si="62"/>
        <v>0.94353278693457687</v>
      </c>
      <c r="AJ70" s="119">
        <f t="shared" si="63"/>
        <v>-0.96735167456450755</v>
      </c>
      <c r="AK70" s="119">
        <f t="shared" si="64"/>
        <v>-0.12757936315376564</v>
      </c>
      <c r="AL70" s="119">
        <f t="shared" si="65"/>
        <v>-1.9874832432947493</v>
      </c>
      <c r="AM70" s="119">
        <f t="shared" si="66"/>
        <v>-1.5361761950913648</v>
      </c>
      <c r="AN70" s="119">
        <f t="shared" si="68"/>
        <v>4.4274611633773828</v>
      </c>
      <c r="AO70" s="119">
        <f t="shared" si="68"/>
        <v>4.4274611637690873</v>
      </c>
      <c r="AP70" s="119">
        <f t="shared" si="68"/>
        <v>4.4274611537808664</v>
      </c>
      <c r="AQ70" s="119">
        <f t="shared" si="68"/>
        <v>4.4274614084745014</v>
      </c>
      <c r="AR70" s="119">
        <f t="shared" si="68"/>
        <v>4.4274549140090942</v>
      </c>
      <c r="AS70" s="119">
        <f t="shared" si="68"/>
        <v>4.427620562213523</v>
      </c>
      <c r="AT70" s="119">
        <f t="shared" si="68"/>
        <v>4.4234243976497805</v>
      </c>
      <c r="AU70" s="119">
        <f t="shared" si="67"/>
        <v>4.5613532701445818</v>
      </c>
      <c r="AW70" s="119">
        <f t="shared" si="70"/>
        <v>5.618651302576343E-3</v>
      </c>
      <c r="AX70" s="119">
        <v>11600</v>
      </c>
      <c r="AY70" s="119">
        <f t="shared" si="71"/>
        <v>8.4040617034857167E-3</v>
      </c>
      <c r="AZ70" s="119">
        <f t="shared" si="72"/>
        <v>5.618651302576343E-3</v>
      </c>
      <c r="BA70" s="119">
        <f t="shared" si="73"/>
        <v>2.7854104009093737E-3</v>
      </c>
      <c r="BB70" s="119">
        <f t="shared" si="74"/>
        <v>1.1342619313284075</v>
      </c>
      <c r="BC70" s="119">
        <f t="shared" si="75"/>
        <v>0.81240205906830609</v>
      </c>
      <c r="BD70" s="119">
        <f t="shared" si="76"/>
        <v>0.27534046006865259</v>
      </c>
      <c r="BE70" s="119">
        <f t="shared" si="77"/>
        <v>0.13854663371448234</v>
      </c>
      <c r="BF70" s="119">
        <f t="shared" si="69"/>
        <v>6.5228209222882203</v>
      </c>
      <c r="BG70" s="119">
        <f t="shared" si="69"/>
        <v>6.5228207440775963</v>
      </c>
      <c r="BH70" s="119">
        <f t="shared" si="69"/>
        <v>6.5228194291652954</v>
      </c>
      <c r="BI70" s="119">
        <f t="shared" si="69"/>
        <v>6.5228097272070729</v>
      </c>
      <c r="BJ70" s="119">
        <f t="shared" si="69"/>
        <v>6.5227381429206543</v>
      </c>
      <c r="BK70" s="119">
        <f t="shared" si="69"/>
        <v>6.5222100088155335</v>
      </c>
      <c r="BL70" s="119">
        <f t="shared" si="69"/>
        <v>6.5183156332219516</v>
      </c>
      <c r="BM70" s="119">
        <f t="shared" si="78"/>
        <v>6.4897067323018538</v>
      </c>
    </row>
    <row r="71" spans="1:65" ht="12.95" customHeight="1" x14ac:dyDescent="0.2">
      <c r="A71" s="156" t="s">
        <v>122</v>
      </c>
      <c r="B71" s="74" t="s">
        <v>110</v>
      </c>
      <c r="C71" s="67">
        <v>56238.909899999999</v>
      </c>
      <c r="D71" s="67">
        <v>2.0000000000000001E-4</v>
      </c>
      <c r="E71" s="119">
        <f t="shared" si="55"/>
        <v>8156.4969498733844</v>
      </c>
      <c r="F71" s="119">
        <f t="shared" si="56"/>
        <v>8156.5</v>
      </c>
      <c r="G71" s="119">
        <f t="shared" si="43"/>
        <v>-8.1240000145044178E-4</v>
      </c>
      <c r="K71" s="119">
        <f t="shared" si="79"/>
        <v>-8.1240000145044178E-4</v>
      </c>
      <c r="O71" s="119">
        <f t="shared" ca="1" si="51"/>
        <v>3.8713256353002719E-2</v>
      </c>
      <c r="Q71" s="172">
        <f t="shared" si="57"/>
        <v>41220.409899999999</v>
      </c>
      <c r="S71" s="120">
        <v>1</v>
      </c>
      <c r="W71" s="67"/>
      <c r="Z71" s="119">
        <f t="shared" si="58"/>
        <v>8156.5</v>
      </c>
      <c r="AA71" s="119">
        <f t="shared" si="59"/>
        <v>-1.4172748570572087E-3</v>
      </c>
      <c r="AB71" s="140">
        <f t="shared" si="45"/>
        <v>3.6587359094530712E-7</v>
      </c>
      <c r="AC71" s="140">
        <f t="shared" si="46"/>
        <v>2.4179932599315709E-3</v>
      </c>
      <c r="AD71" s="119">
        <f t="shared" si="47"/>
        <v>2.4179932599315709E-3</v>
      </c>
      <c r="AE71" s="119">
        <f t="shared" si="60"/>
        <v>1.813118404324804E-3</v>
      </c>
      <c r="AF71" s="119">
        <f t="shared" si="48"/>
        <v>-2.6255184057752457E-3</v>
      </c>
      <c r="AG71" s="120">
        <f t="shared" si="49"/>
        <v>2.4179932599315709E-3</v>
      </c>
      <c r="AH71" s="119">
        <f t="shared" si="61"/>
        <v>-3.2303932613820126E-3</v>
      </c>
      <c r="AI71" s="119">
        <f t="shared" si="62"/>
        <v>0.94448114909887182</v>
      </c>
      <c r="AJ71" s="119">
        <f t="shared" si="63"/>
        <v>-0.96544419224149902</v>
      </c>
      <c r="AK71" s="119">
        <f t="shared" si="64"/>
        <v>-0.12799491102662869</v>
      </c>
      <c r="AL71" s="119">
        <f t="shared" si="65"/>
        <v>-1.9800618561884922</v>
      </c>
      <c r="AM71" s="119">
        <f t="shared" si="66"/>
        <v>-1.5237794763329302</v>
      </c>
      <c r="AN71" s="119">
        <f t="shared" ref="AN71:AT80" si="80">$AU71+$AB$7*SIN(AO71)</f>
        <v>4.435245858012232</v>
      </c>
      <c r="AO71" s="119">
        <f t="shared" si="80"/>
        <v>4.4352458583426513</v>
      </c>
      <c r="AP71" s="119">
        <f t="shared" si="80"/>
        <v>4.435245849686849</v>
      </c>
      <c r="AQ71" s="119">
        <f t="shared" si="80"/>
        <v>4.4352460764380544</v>
      </c>
      <c r="AR71" s="119">
        <f t="shared" si="80"/>
        <v>4.4352401364233263</v>
      </c>
      <c r="AS71" s="119">
        <f t="shared" si="80"/>
        <v>4.4353957830577624</v>
      </c>
      <c r="AT71" s="119">
        <f t="shared" si="80"/>
        <v>4.4313450923964099</v>
      </c>
      <c r="AU71" s="119">
        <f t="shared" si="67"/>
        <v>4.5694391941472654</v>
      </c>
      <c r="AW71" s="119">
        <f t="shared" si="70"/>
        <v>5.8680441269262189E-3</v>
      </c>
      <c r="AX71" s="119">
        <v>11800</v>
      </c>
      <c r="AY71" s="119">
        <f t="shared" si="71"/>
        <v>8.9040354773230954E-3</v>
      </c>
      <c r="AZ71" s="119">
        <f t="shared" si="72"/>
        <v>5.8680441269262189E-3</v>
      </c>
      <c r="BA71" s="119">
        <f t="shared" si="73"/>
        <v>3.0359913503968773E-3</v>
      </c>
      <c r="BB71" s="119">
        <f t="shared" si="74"/>
        <v>1.1272619765298324</v>
      </c>
      <c r="BC71" s="119">
        <f t="shared" si="75"/>
        <v>0.88901609407115756</v>
      </c>
      <c r="BD71" s="119">
        <f t="shared" si="76"/>
        <v>0.4222724261554795</v>
      </c>
      <c r="BE71" s="119">
        <f t="shared" si="77"/>
        <v>0.21433056352576738</v>
      </c>
      <c r="BF71" s="119">
        <f t="shared" si="69"/>
        <v>6.6514643179949493</v>
      </c>
      <c r="BG71" s="119">
        <f t="shared" si="69"/>
        <v>6.651464103245937</v>
      </c>
      <c r="BH71" s="119">
        <f t="shared" si="69"/>
        <v>6.6514624533909599</v>
      </c>
      <c r="BI71" s="119">
        <f t="shared" si="69"/>
        <v>6.6514497780640855</v>
      </c>
      <c r="BJ71" s="119">
        <f t="shared" si="69"/>
        <v>6.6513523995050772</v>
      </c>
      <c r="BK71" s="119">
        <f t="shared" si="69"/>
        <v>6.6506044078537432</v>
      </c>
      <c r="BL71" s="119">
        <f t="shared" si="69"/>
        <v>6.644866010318319</v>
      </c>
      <c r="BM71" s="119">
        <f t="shared" si="78"/>
        <v>6.6012367185457679</v>
      </c>
    </row>
    <row r="72" spans="1:65" ht="12.95" customHeight="1" x14ac:dyDescent="0.2">
      <c r="A72" s="144" t="s">
        <v>120</v>
      </c>
      <c r="B72" s="157" t="s">
        <v>109</v>
      </c>
      <c r="C72" s="171">
        <v>56268.073700000001</v>
      </c>
      <c r="D72" s="143"/>
      <c r="E72" s="119">
        <f t="shared" si="55"/>
        <v>8265.9913887612311</v>
      </c>
      <c r="F72" s="119">
        <f t="shared" si="56"/>
        <v>8266</v>
      </c>
      <c r="G72" s="119">
        <f t="shared" si="43"/>
        <v>-2.2936000023037195E-3</v>
      </c>
      <c r="K72" s="119">
        <f t="shared" si="79"/>
        <v>-2.2936000023037195E-3</v>
      </c>
      <c r="O72" s="119">
        <f t="shared" ca="1" si="51"/>
        <v>3.8375605349778817E-2</v>
      </c>
      <c r="Q72" s="172">
        <f t="shared" si="57"/>
        <v>41249.573700000001</v>
      </c>
      <c r="S72" s="120">
        <v>1</v>
      </c>
      <c r="W72" s="143"/>
      <c r="Z72" s="119">
        <f t="shared" si="58"/>
        <v>8266</v>
      </c>
      <c r="AA72" s="119">
        <f t="shared" si="59"/>
        <v>-1.2241211654161629E-3</v>
      </c>
      <c r="AB72" s="140">
        <f t="shared" si="45"/>
        <v>1.143784982550361E-6</v>
      </c>
      <c r="AC72" s="140">
        <f t="shared" si="46"/>
        <v>8.5044082583629783E-4</v>
      </c>
      <c r="AD72" s="119">
        <f t="shared" si="47"/>
        <v>8.5044082583629783E-4</v>
      </c>
      <c r="AE72" s="119">
        <f t="shared" si="60"/>
        <v>1.9199196627238545E-3</v>
      </c>
      <c r="AF72" s="119">
        <f t="shared" si="48"/>
        <v>-4.2135196650275736E-3</v>
      </c>
      <c r="AG72" s="120">
        <f t="shared" si="49"/>
        <v>8.5044082583629783E-4</v>
      </c>
      <c r="AH72" s="119">
        <f t="shared" si="61"/>
        <v>-3.1440408281400174E-3</v>
      </c>
      <c r="AI72" s="119">
        <f t="shared" si="62"/>
        <v>0.95180203540454178</v>
      </c>
      <c r="AJ72" s="119">
        <f t="shared" si="63"/>
        <v>-0.94917635936016875</v>
      </c>
      <c r="AK72" s="119">
        <f t="shared" si="64"/>
        <v>-0.13092744656087685</v>
      </c>
      <c r="AL72" s="119">
        <f t="shared" si="65"/>
        <v>-1.9235280255159513</v>
      </c>
      <c r="AM72" s="119">
        <f t="shared" si="66"/>
        <v>-1.4337340040041568</v>
      </c>
      <c r="AN72" s="119">
        <f t="shared" si="80"/>
        <v>4.4942897862060054</v>
      </c>
      <c r="AO72" s="119">
        <f t="shared" si="80"/>
        <v>4.4942897862797482</v>
      </c>
      <c r="AP72" s="119">
        <f t="shared" si="80"/>
        <v>4.4942897838369511</v>
      </c>
      <c r="AQ72" s="119">
        <f t="shared" si="80"/>
        <v>4.4942898647566372</v>
      </c>
      <c r="AR72" s="119">
        <f t="shared" si="80"/>
        <v>4.4942871842399637</v>
      </c>
      <c r="AS72" s="119">
        <f t="shared" si="80"/>
        <v>4.494375995337335</v>
      </c>
      <c r="AT72" s="119">
        <f t="shared" si="80"/>
        <v>4.4914521988930787</v>
      </c>
      <c r="AU72" s="119">
        <f t="shared" si="67"/>
        <v>4.6305018616158087</v>
      </c>
      <c r="AW72" s="119">
        <f t="shared" si="70"/>
        <v>6.1205510771236583E-3</v>
      </c>
      <c r="AX72" s="119">
        <v>12000</v>
      </c>
      <c r="AY72" s="119">
        <f t="shared" si="71"/>
        <v>9.3556674008360066E-3</v>
      </c>
      <c r="AZ72" s="119">
        <f t="shared" si="72"/>
        <v>6.1205510771236583E-3</v>
      </c>
      <c r="BA72" s="119">
        <f t="shared" si="73"/>
        <v>3.2351163237123478E-3</v>
      </c>
      <c r="BB72" s="119">
        <f t="shared" si="74"/>
        <v>1.1176811182065634</v>
      </c>
      <c r="BC72" s="119">
        <f t="shared" si="75"/>
        <v>0.94577453108083309</v>
      </c>
      <c r="BD72" s="119">
        <f t="shared" si="76"/>
        <v>0.5670514576073421</v>
      </c>
      <c r="BE72" s="119">
        <f t="shared" si="77"/>
        <v>0.29137547807664393</v>
      </c>
      <c r="BF72" s="119">
        <f t="shared" ref="BF72:BL81" si="81">$BM72+$AB$7*SIN(BG72)</f>
        <v>6.7791615760661887</v>
      </c>
      <c r="BG72" s="119">
        <f t="shared" si="81"/>
        <v>6.7791613733007718</v>
      </c>
      <c r="BH72" s="119">
        <f t="shared" si="81"/>
        <v>6.7791597208523617</v>
      </c>
      <c r="BI72" s="119">
        <f t="shared" si="81"/>
        <v>6.7791462541841891</v>
      </c>
      <c r="BJ72" s="119">
        <f t="shared" si="81"/>
        <v>6.7790365109049739</v>
      </c>
      <c r="BK72" s="119">
        <f t="shared" si="81"/>
        <v>6.7781424278451681</v>
      </c>
      <c r="BL72" s="119">
        <f t="shared" si="81"/>
        <v>6.7708742476865789</v>
      </c>
      <c r="BM72" s="119">
        <f t="shared" si="78"/>
        <v>6.712766704789682</v>
      </c>
    </row>
    <row r="73" spans="1:65" ht="12.95" customHeight="1" x14ac:dyDescent="0.2">
      <c r="A73" s="144" t="s">
        <v>120</v>
      </c>
      <c r="B73" s="157" t="s">
        <v>109</v>
      </c>
      <c r="C73" s="171">
        <v>56268.073900000003</v>
      </c>
      <c r="D73" s="143"/>
      <c r="E73" s="119">
        <f t="shared" si="55"/>
        <v>8265.9921396540503</v>
      </c>
      <c r="F73" s="119">
        <f t="shared" si="56"/>
        <v>8266</v>
      </c>
      <c r="G73" s="119">
        <f t="shared" ref="G73:G104" si="82">+C73-(C$7+F73*C$8)</f>
        <v>-2.0936000000801869E-3</v>
      </c>
      <c r="K73" s="119">
        <f t="shared" si="79"/>
        <v>-2.0936000000801869E-3</v>
      </c>
      <c r="O73" s="119">
        <f t="shared" ca="1" si="51"/>
        <v>3.8375605349778817E-2</v>
      </c>
      <c r="Q73" s="172">
        <f t="shared" si="57"/>
        <v>41249.573900000003</v>
      </c>
      <c r="S73" s="120">
        <v>1</v>
      </c>
      <c r="W73" s="143"/>
      <c r="Z73" s="119">
        <f t="shared" si="58"/>
        <v>8266</v>
      </c>
      <c r="AA73" s="119">
        <f t="shared" si="59"/>
        <v>-1.2241211654161629E-3</v>
      </c>
      <c r="AB73" s="140">
        <f t="shared" ref="AB73:AB104" si="83">S73*(G73-AA73)^2</f>
        <v>7.5599344392870924E-7</v>
      </c>
      <c r="AC73" s="140">
        <f t="shared" ref="AC73:AC104" si="84">+G73-N73-AH73</f>
        <v>1.0504408280598305E-3</v>
      </c>
      <c r="AD73" s="119">
        <f t="shared" ref="AD73:AD104" si="85">+G73-AH73</f>
        <v>1.0504408280598305E-3</v>
      </c>
      <c r="AE73" s="119">
        <f t="shared" si="60"/>
        <v>1.9199196627238545E-3</v>
      </c>
      <c r="AF73" s="119">
        <f t="shared" ref="AF73:AF104" si="86">G73-AE73</f>
        <v>-4.0135196628040409E-3</v>
      </c>
      <c r="AG73" s="120">
        <f t="shared" ref="AG73:AG104" si="87">G73-AH73</f>
        <v>1.0504408280598305E-3</v>
      </c>
      <c r="AH73" s="119">
        <f t="shared" si="61"/>
        <v>-3.1440408281400174E-3</v>
      </c>
      <c r="AI73" s="119">
        <f t="shared" si="62"/>
        <v>0.95180203540454178</v>
      </c>
      <c r="AJ73" s="119">
        <f t="shared" si="63"/>
        <v>-0.94917635936016875</v>
      </c>
      <c r="AK73" s="119">
        <f t="shared" si="64"/>
        <v>-0.13092744656087685</v>
      </c>
      <c r="AL73" s="119">
        <f t="shared" si="65"/>
        <v>-1.9235280255159513</v>
      </c>
      <c r="AM73" s="119">
        <f t="shared" si="66"/>
        <v>-1.4337340040041568</v>
      </c>
      <c r="AN73" s="119">
        <f t="shared" si="80"/>
        <v>4.4942897862060054</v>
      </c>
      <c r="AO73" s="119">
        <f t="shared" si="80"/>
        <v>4.4942897862797482</v>
      </c>
      <c r="AP73" s="119">
        <f t="shared" si="80"/>
        <v>4.4942897838369511</v>
      </c>
      <c r="AQ73" s="119">
        <f t="shared" si="80"/>
        <v>4.4942898647566372</v>
      </c>
      <c r="AR73" s="119">
        <f t="shared" si="80"/>
        <v>4.4942871842399637</v>
      </c>
      <c r="AS73" s="119">
        <f t="shared" si="80"/>
        <v>4.494375995337335</v>
      </c>
      <c r="AT73" s="119">
        <f t="shared" si="80"/>
        <v>4.4914521988930787</v>
      </c>
      <c r="AU73" s="119">
        <f t="shared" si="67"/>
        <v>4.6305018616158087</v>
      </c>
      <c r="AW73" s="119">
        <f t="shared" si="70"/>
        <v>6.3761721531686612E-3</v>
      </c>
      <c r="AX73" s="119">
        <v>12200</v>
      </c>
      <c r="AY73" s="119">
        <f t="shared" si="71"/>
        <v>9.756590335666851E-3</v>
      </c>
      <c r="AZ73" s="119">
        <f t="shared" si="72"/>
        <v>6.3761721531686612E-3</v>
      </c>
      <c r="BA73" s="119">
        <f t="shared" si="73"/>
        <v>3.3804181824981907E-3</v>
      </c>
      <c r="BB73" s="119">
        <f t="shared" si="74"/>
        <v>1.1058881931553974</v>
      </c>
      <c r="BC73" s="119">
        <f t="shared" si="75"/>
        <v>0.98223058861229984</v>
      </c>
      <c r="BD73" s="119">
        <f t="shared" si="76"/>
        <v>0.7090792255885443</v>
      </c>
      <c r="BE73" s="119">
        <f t="shared" si="77"/>
        <v>0.37018156646407063</v>
      </c>
      <c r="BF73" s="119">
        <f t="shared" si="81"/>
        <v>6.9056394799696825</v>
      </c>
      <c r="BG73" s="119">
        <f t="shared" si="81"/>
        <v>6.905639322100904</v>
      </c>
      <c r="BH73" s="119">
        <f t="shared" si="81"/>
        <v>6.9056379293557217</v>
      </c>
      <c r="BI73" s="119">
        <f t="shared" si="81"/>
        <v>6.9056256423814721</v>
      </c>
      <c r="BJ73" s="119">
        <f t="shared" si="81"/>
        <v>6.9055172498328758</v>
      </c>
      <c r="BK73" s="119">
        <f t="shared" si="81"/>
        <v>6.9045614032297076</v>
      </c>
      <c r="BL73" s="119">
        <f t="shared" si="81"/>
        <v>6.8961604378652721</v>
      </c>
      <c r="BM73" s="119">
        <f t="shared" si="78"/>
        <v>6.824296691033596</v>
      </c>
    </row>
    <row r="74" spans="1:65" ht="12.95" customHeight="1" x14ac:dyDescent="0.2">
      <c r="A74" s="144" t="s">
        <v>120</v>
      </c>
      <c r="B74" s="157" t="s">
        <v>109</v>
      </c>
      <c r="C74" s="171">
        <v>56268.074699999997</v>
      </c>
      <c r="D74" s="143"/>
      <c r="E74" s="119">
        <f t="shared" si="55"/>
        <v>8265.9951432252747</v>
      </c>
      <c r="F74" s="119">
        <f t="shared" si="56"/>
        <v>8266</v>
      </c>
      <c r="G74" s="119">
        <f t="shared" si="82"/>
        <v>-1.2936000057379715E-3</v>
      </c>
      <c r="K74" s="119">
        <f t="shared" si="79"/>
        <v>-1.2936000057379715E-3</v>
      </c>
      <c r="O74" s="119">
        <f t="shared" ref="O74:O105" ca="1" si="88">+C$11+C$12*$F74</f>
        <v>3.8375605349778817E-2</v>
      </c>
      <c r="Q74" s="172">
        <f t="shared" si="57"/>
        <v>41249.574699999997</v>
      </c>
      <c r="S74" s="120">
        <v>1</v>
      </c>
      <c r="W74" s="143"/>
      <c r="Z74" s="119">
        <f t="shared" si="58"/>
        <v>8266</v>
      </c>
      <c r="AA74" s="119">
        <f t="shared" si="59"/>
        <v>-1.2241211654161629E-3</v>
      </c>
      <c r="AB74" s="140">
        <f t="shared" si="83"/>
        <v>4.8273092524633837E-9</v>
      </c>
      <c r="AC74" s="140">
        <f t="shared" si="84"/>
        <v>1.8504408224020458E-3</v>
      </c>
      <c r="AD74" s="119">
        <f t="shared" si="85"/>
        <v>1.8504408224020458E-3</v>
      </c>
      <c r="AE74" s="119">
        <f t="shared" si="60"/>
        <v>1.9199196627238545E-3</v>
      </c>
      <c r="AF74" s="119">
        <f t="shared" si="86"/>
        <v>-3.213519668461826E-3</v>
      </c>
      <c r="AG74" s="120">
        <f t="shared" si="87"/>
        <v>1.8504408224020458E-3</v>
      </c>
      <c r="AH74" s="119">
        <f t="shared" si="61"/>
        <v>-3.1440408281400174E-3</v>
      </c>
      <c r="AI74" s="119">
        <f t="shared" si="62"/>
        <v>0.95180203540454178</v>
      </c>
      <c r="AJ74" s="119">
        <f t="shared" si="63"/>
        <v>-0.94917635936016875</v>
      </c>
      <c r="AK74" s="119">
        <f t="shared" si="64"/>
        <v>-0.13092744656087685</v>
      </c>
      <c r="AL74" s="119">
        <f t="shared" si="65"/>
        <v>-1.9235280255159513</v>
      </c>
      <c r="AM74" s="119">
        <f t="shared" si="66"/>
        <v>-1.4337340040041568</v>
      </c>
      <c r="AN74" s="119">
        <f t="shared" si="80"/>
        <v>4.4942897862060054</v>
      </c>
      <c r="AO74" s="119">
        <f t="shared" si="80"/>
        <v>4.4942897862797482</v>
      </c>
      <c r="AP74" s="119">
        <f t="shared" si="80"/>
        <v>4.4942897838369511</v>
      </c>
      <c r="AQ74" s="119">
        <f t="shared" si="80"/>
        <v>4.4942898647566372</v>
      </c>
      <c r="AR74" s="119">
        <f t="shared" si="80"/>
        <v>4.4942871842399637</v>
      </c>
      <c r="AS74" s="119">
        <f t="shared" si="80"/>
        <v>4.494375995337335</v>
      </c>
      <c r="AT74" s="119">
        <f t="shared" si="80"/>
        <v>4.4914521988930787</v>
      </c>
      <c r="AU74" s="119">
        <f t="shared" si="67"/>
        <v>4.6305018616158087</v>
      </c>
      <c r="AW74" s="119">
        <f t="shared" si="70"/>
        <v>6.6349073550612259E-3</v>
      </c>
      <c r="AX74" s="119">
        <v>12400</v>
      </c>
      <c r="AY74" s="119">
        <f t="shared" si="71"/>
        <v>1.0105890956703938E-2</v>
      </c>
      <c r="AZ74" s="119">
        <f t="shared" si="72"/>
        <v>6.6349073550612259E-3</v>
      </c>
      <c r="BA74" s="119">
        <f t="shared" si="73"/>
        <v>3.4709836016427109E-3</v>
      </c>
      <c r="BB74" s="119">
        <f t="shared" si="74"/>
        <v>1.0923014896730587</v>
      </c>
      <c r="BC74" s="119">
        <f t="shared" si="75"/>
        <v>0.99875017158645107</v>
      </c>
      <c r="BD74" s="119">
        <f t="shared" si="76"/>
        <v>0.8478751580009587</v>
      </c>
      <c r="BE74" s="119">
        <f t="shared" si="77"/>
        <v>0.45130372883881231</v>
      </c>
      <c r="BF74" s="119">
        <f t="shared" si="81"/>
        <v>7.0306698940085433</v>
      </c>
      <c r="BG74" s="119">
        <f t="shared" si="81"/>
        <v>7.0306697916217917</v>
      </c>
      <c r="BH74" s="119">
        <f t="shared" si="81"/>
        <v>7.0306687909900418</v>
      </c>
      <c r="BI74" s="119">
        <f t="shared" si="81"/>
        <v>7.0306590118058558</v>
      </c>
      <c r="BJ74" s="119">
        <f t="shared" si="81"/>
        <v>7.0305634444058542</v>
      </c>
      <c r="BK74" s="119">
        <f t="shared" si="81"/>
        <v>7.0296299538295308</v>
      </c>
      <c r="BL74" s="119">
        <f t="shared" si="81"/>
        <v>7.0205536455868751</v>
      </c>
      <c r="BM74" s="119">
        <f t="shared" si="78"/>
        <v>6.9358266772775101</v>
      </c>
    </row>
    <row r="75" spans="1:65" ht="12.95" customHeight="1" x14ac:dyDescent="0.2">
      <c r="A75" s="144" t="s">
        <v>120</v>
      </c>
      <c r="B75" s="157" t="s">
        <v>109</v>
      </c>
      <c r="C75" s="171">
        <v>56272.068800000001</v>
      </c>
      <c r="D75" s="143"/>
      <c r="E75" s="119">
        <f t="shared" si="55"/>
        <v>8280.9908481184066</v>
      </c>
      <c r="F75" s="119">
        <f t="shared" si="56"/>
        <v>8281</v>
      </c>
      <c r="G75" s="119">
        <f t="shared" si="82"/>
        <v>-2.4376000001211651E-3</v>
      </c>
      <c r="K75" s="119">
        <f t="shared" si="79"/>
        <v>-2.4376000001211651E-3</v>
      </c>
      <c r="O75" s="119">
        <f t="shared" ca="1" si="88"/>
        <v>3.8329351787693353E-2</v>
      </c>
      <c r="Q75" s="172">
        <f t="shared" si="57"/>
        <v>41253.568800000001</v>
      </c>
      <c r="S75" s="120">
        <v>1</v>
      </c>
      <c r="W75" s="143"/>
      <c r="Z75" s="119">
        <f t="shared" si="58"/>
        <v>8281</v>
      </c>
      <c r="AA75" s="119">
        <f t="shared" si="59"/>
        <v>-1.1966719223686678E-3</v>
      </c>
      <c r="AB75" s="140">
        <f t="shared" si="83"/>
        <v>1.5399024941545077E-6</v>
      </c>
      <c r="AC75" s="140">
        <f t="shared" si="84"/>
        <v>6.9369458971634467E-4</v>
      </c>
      <c r="AD75" s="119">
        <f t="shared" si="85"/>
        <v>6.9369458971634467E-4</v>
      </c>
      <c r="AE75" s="119">
        <f t="shared" si="60"/>
        <v>1.9346226674688419E-3</v>
      </c>
      <c r="AF75" s="119">
        <f t="shared" si="86"/>
        <v>-4.372222667590007E-3</v>
      </c>
      <c r="AG75" s="120">
        <f t="shared" si="87"/>
        <v>6.9369458971634467E-4</v>
      </c>
      <c r="AH75" s="119">
        <f t="shared" si="61"/>
        <v>-3.1312945898375097E-3</v>
      </c>
      <c r="AI75" s="119">
        <f t="shared" si="62"/>
        <v>0.95282643378321619</v>
      </c>
      <c r="AJ75" s="119">
        <f t="shared" si="63"/>
        <v>-0.94668830987989039</v>
      </c>
      <c r="AK75" s="119">
        <f t="shared" si="64"/>
        <v>-0.13130001791502932</v>
      </c>
      <c r="AL75" s="119">
        <f t="shared" si="65"/>
        <v>-1.9157150134832575</v>
      </c>
      <c r="AM75" s="119">
        <f t="shared" si="66"/>
        <v>-1.4218637345038945</v>
      </c>
      <c r="AN75" s="119">
        <f t="shared" si="80"/>
        <v>4.5024137861365521</v>
      </c>
      <c r="AO75" s="119">
        <f t="shared" si="80"/>
        <v>4.5024137861944205</v>
      </c>
      <c r="AP75" s="119">
        <f t="shared" si="80"/>
        <v>4.5024137842044967</v>
      </c>
      <c r="AQ75" s="119">
        <f t="shared" si="80"/>
        <v>4.5024138526329471</v>
      </c>
      <c r="AR75" s="119">
        <f t="shared" si="80"/>
        <v>4.5024114995631406</v>
      </c>
      <c r="AS75" s="119">
        <f t="shared" si="80"/>
        <v>4.5024924302062406</v>
      </c>
      <c r="AT75" s="119">
        <f t="shared" si="80"/>
        <v>4.4997263558927312</v>
      </c>
      <c r="AU75" s="119">
        <f t="shared" si="67"/>
        <v>4.6388666105841017</v>
      </c>
      <c r="AW75" s="119">
        <f t="shared" si="70"/>
        <v>6.8967566828013558E-3</v>
      </c>
      <c r="AX75" s="119">
        <v>12600</v>
      </c>
      <c r="AY75" s="119">
        <f t="shared" si="71"/>
        <v>1.0403993836860291E-2</v>
      </c>
      <c r="AZ75" s="119">
        <f t="shared" si="72"/>
        <v>6.8967566828013558E-3</v>
      </c>
      <c r="BA75" s="119">
        <f t="shared" si="73"/>
        <v>3.507237154058936E-3</v>
      </c>
      <c r="BB75" s="119">
        <f t="shared" si="74"/>
        <v>1.077356587226701</v>
      </c>
      <c r="BC75" s="119">
        <f t="shared" si="75"/>
        <v>0.99637213764080401</v>
      </c>
      <c r="BD75" s="119">
        <f t="shared" si="76"/>
        <v>0.98308324976346317</v>
      </c>
      <c r="BE75" s="119">
        <f t="shared" si="77"/>
        <v>0.53536999950838648</v>
      </c>
      <c r="BF75" s="119">
        <f t="shared" si="81"/>
        <v>7.1540735336782726</v>
      </c>
      <c r="BG75" s="119">
        <f t="shared" si="81"/>
        <v>7.1540734790062732</v>
      </c>
      <c r="BH75" s="119">
        <f t="shared" si="81"/>
        <v>7.1540728706585881</v>
      </c>
      <c r="BI75" s="119">
        <f t="shared" si="81"/>
        <v>7.154066101466058</v>
      </c>
      <c r="BJ75" s="119">
        <f t="shared" si="81"/>
        <v>7.1539907831316372</v>
      </c>
      <c r="BK75" s="119">
        <f t="shared" si="81"/>
        <v>7.1531531973521254</v>
      </c>
      <c r="BL75" s="119">
        <f t="shared" si="81"/>
        <v>7.1438940318278519</v>
      </c>
      <c r="BM75" s="119">
        <f t="shared" si="78"/>
        <v>7.0473566635214242</v>
      </c>
    </row>
    <row r="76" spans="1:65" ht="12.95" customHeight="1" x14ac:dyDescent="0.2">
      <c r="A76" s="144" t="s">
        <v>120</v>
      </c>
      <c r="B76" s="157" t="s">
        <v>109</v>
      </c>
      <c r="C76" s="171">
        <v>56272.069300000003</v>
      </c>
      <c r="D76" s="143"/>
      <c r="E76" s="119">
        <f t="shared" si="55"/>
        <v>8280.9927253504429</v>
      </c>
      <c r="F76" s="119">
        <f t="shared" si="56"/>
        <v>8281</v>
      </c>
      <c r="G76" s="119">
        <f t="shared" si="82"/>
        <v>-1.9375999982003123E-3</v>
      </c>
      <c r="K76" s="119">
        <f t="shared" si="79"/>
        <v>-1.9375999982003123E-3</v>
      </c>
      <c r="O76" s="119">
        <f t="shared" ca="1" si="88"/>
        <v>3.8329351787693353E-2</v>
      </c>
      <c r="Q76" s="172">
        <f t="shared" si="57"/>
        <v>41253.569300000003</v>
      </c>
      <c r="S76" s="120">
        <v>1</v>
      </c>
      <c r="W76" s="143"/>
      <c r="Z76" s="119">
        <f t="shared" si="58"/>
        <v>8281</v>
      </c>
      <c r="AA76" s="119">
        <f t="shared" si="59"/>
        <v>-1.1966719223686678E-3</v>
      </c>
      <c r="AB76" s="140">
        <f t="shared" si="83"/>
        <v>5.4897441355558298E-7</v>
      </c>
      <c r="AC76" s="140">
        <f t="shared" si="84"/>
        <v>1.1936945916371975E-3</v>
      </c>
      <c r="AD76" s="119">
        <f t="shared" si="85"/>
        <v>1.1936945916371975E-3</v>
      </c>
      <c r="AE76" s="119">
        <f t="shared" si="60"/>
        <v>1.9346226674688419E-3</v>
      </c>
      <c r="AF76" s="119">
        <f t="shared" si="86"/>
        <v>-3.8722226656691542E-3</v>
      </c>
      <c r="AG76" s="120">
        <f t="shared" si="87"/>
        <v>1.1936945916371975E-3</v>
      </c>
      <c r="AH76" s="119">
        <f t="shared" si="61"/>
        <v>-3.1312945898375097E-3</v>
      </c>
      <c r="AI76" s="119">
        <f t="shared" si="62"/>
        <v>0.95282643378321619</v>
      </c>
      <c r="AJ76" s="119">
        <f t="shared" si="63"/>
        <v>-0.94668830987989039</v>
      </c>
      <c r="AK76" s="119">
        <f t="shared" si="64"/>
        <v>-0.13130001791502932</v>
      </c>
      <c r="AL76" s="119">
        <f t="shared" si="65"/>
        <v>-1.9157150134832575</v>
      </c>
      <c r="AM76" s="119">
        <f t="shared" si="66"/>
        <v>-1.4218637345038945</v>
      </c>
      <c r="AN76" s="119">
        <f t="shared" si="80"/>
        <v>4.5024137861365521</v>
      </c>
      <c r="AO76" s="119">
        <f t="shared" si="80"/>
        <v>4.5024137861944205</v>
      </c>
      <c r="AP76" s="119">
        <f t="shared" si="80"/>
        <v>4.5024137842044967</v>
      </c>
      <c r="AQ76" s="119">
        <f t="shared" si="80"/>
        <v>4.5024138526329471</v>
      </c>
      <c r="AR76" s="119">
        <f t="shared" si="80"/>
        <v>4.5024114995631406</v>
      </c>
      <c r="AS76" s="119">
        <f t="shared" si="80"/>
        <v>4.5024924302062406</v>
      </c>
      <c r="AT76" s="119">
        <f t="shared" si="80"/>
        <v>4.4997263558927312</v>
      </c>
      <c r="AU76" s="119">
        <f t="shared" si="67"/>
        <v>4.6388666105841017</v>
      </c>
      <c r="AW76" s="119">
        <f t="shared" si="70"/>
        <v>7.1617201363890493E-3</v>
      </c>
      <c r="AX76" s="119">
        <v>12800</v>
      </c>
      <c r="AY76" s="119">
        <f t="shared" si="71"/>
        <v>1.0652486108759709E-2</v>
      </c>
      <c r="AZ76" s="119">
        <f t="shared" si="72"/>
        <v>7.1617201363890493E-3</v>
      </c>
      <c r="BA76" s="119">
        <f t="shared" si="73"/>
        <v>3.4907659723706604E-3</v>
      </c>
      <c r="BB76" s="119">
        <f t="shared" si="74"/>
        <v>1.0614787974894391</v>
      </c>
      <c r="BC76" s="119">
        <f t="shared" si="75"/>
        <v>0.97663544155382387</v>
      </c>
      <c r="BD76" s="119">
        <f t="shared" si="76"/>
        <v>1.1144692402981329</v>
      </c>
      <c r="BE76" s="119">
        <f t="shared" si="77"/>
        <v>0.62310383687096405</v>
      </c>
      <c r="BF76" s="119">
        <f t="shared" si="81"/>
        <v>7.2757203080940798</v>
      </c>
      <c r="BG76" s="119">
        <f t="shared" si="81"/>
        <v>7.2757202848396165</v>
      </c>
      <c r="BH76" s="119">
        <f t="shared" si="81"/>
        <v>7.2757199798860315</v>
      </c>
      <c r="BI76" s="119">
        <f t="shared" si="81"/>
        <v>7.2757159808093848</v>
      </c>
      <c r="BJ76" s="119">
        <f t="shared" si="81"/>
        <v>7.275663540295862</v>
      </c>
      <c r="BK76" s="119">
        <f t="shared" si="81"/>
        <v>7.2749762690604376</v>
      </c>
      <c r="BL76" s="119">
        <f t="shared" si="81"/>
        <v>7.2660348399762302</v>
      </c>
      <c r="BM76" s="119">
        <f t="shared" si="78"/>
        <v>7.1588866497653383</v>
      </c>
    </row>
    <row r="77" spans="1:65" ht="12.95" customHeight="1" x14ac:dyDescent="0.2">
      <c r="A77" s="144" t="s">
        <v>120</v>
      </c>
      <c r="B77" s="157" t="s">
        <v>110</v>
      </c>
      <c r="C77" s="171">
        <v>56274.067999999999</v>
      </c>
      <c r="D77" s="143"/>
      <c r="E77" s="119">
        <f t="shared" si="55"/>
        <v>8288.4967726626837</v>
      </c>
      <c r="F77" s="119">
        <f t="shared" si="56"/>
        <v>8288.5</v>
      </c>
      <c r="G77" s="119">
        <f t="shared" si="82"/>
        <v>-8.5960000433260575E-4</v>
      </c>
      <c r="K77" s="119">
        <f t="shared" si="79"/>
        <v>-8.5960000433260575E-4</v>
      </c>
      <c r="O77" s="119">
        <f t="shared" ca="1" si="88"/>
        <v>3.8306225006650617E-2</v>
      </c>
      <c r="Q77" s="172">
        <f t="shared" si="57"/>
        <v>41255.567999999999</v>
      </c>
      <c r="S77" s="120">
        <v>1</v>
      </c>
      <c r="W77" s="143"/>
      <c r="Z77" s="119">
        <f t="shared" si="58"/>
        <v>8288.5</v>
      </c>
      <c r="AA77" s="119">
        <f t="shared" si="59"/>
        <v>-1.1828579467667482E-3</v>
      </c>
      <c r="AB77" s="140">
        <f t="shared" si="83"/>
        <v>1.0449569734675533E-7</v>
      </c>
      <c r="AC77" s="140">
        <f t="shared" si="84"/>
        <v>2.2652386811346874E-3</v>
      </c>
      <c r="AD77" s="119">
        <f t="shared" si="85"/>
        <v>2.2652386811346874E-3</v>
      </c>
      <c r="AE77" s="119">
        <f t="shared" si="60"/>
        <v>1.941980738700545E-3</v>
      </c>
      <c r="AF77" s="119">
        <f t="shared" si="86"/>
        <v>-2.8015807430331508E-3</v>
      </c>
      <c r="AG77" s="120">
        <f t="shared" si="87"/>
        <v>2.2652386811346874E-3</v>
      </c>
      <c r="AH77" s="119">
        <f t="shared" si="61"/>
        <v>-3.1248386854672932E-3</v>
      </c>
      <c r="AI77" s="119">
        <f t="shared" si="62"/>
        <v>0.9533405471978349</v>
      </c>
      <c r="AJ77" s="119">
        <f t="shared" si="63"/>
        <v>-0.94542054671840658</v>
      </c>
      <c r="AK77" s="119">
        <f t="shared" si="64"/>
        <v>-0.13148359410321436</v>
      </c>
      <c r="AL77" s="119">
        <f t="shared" si="65"/>
        <v>-1.9118021914108354</v>
      </c>
      <c r="AM77" s="119">
        <f t="shared" si="66"/>
        <v>-1.4159684458604385</v>
      </c>
      <c r="AN77" s="119">
        <f t="shared" si="80"/>
        <v>4.5064790686519896</v>
      </c>
      <c r="AO77" s="119">
        <f t="shared" si="80"/>
        <v>4.5064790687030367</v>
      </c>
      <c r="AP77" s="119">
        <f t="shared" si="80"/>
        <v>4.5064790669134913</v>
      </c>
      <c r="AQ77" s="119">
        <f t="shared" si="80"/>
        <v>4.5064791296486755</v>
      </c>
      <c r="AR77" s="119">
        <f t="shared" si="80"/>
        <v>4.506476930384518</v>
      </c>
      <c r="AS77" s="119">
        <f t="shared" si="80"/>
        <v>4.5065540423024171</v>
      </c>
      <c r="AT77" s="119">
        <f t="shared" si="80"/>
        <v>4.5038670848172124</v>
      </c>
      <c r="AU77" s="119">
        <f t="shared" si="67"/>
        <v>4.6430489850682486</v>
      </c>
      <c r="AW77" s="119">
        <f t="shared" si="70"/>
        <v>7.4297977158243062E-3</v>
      </c>
      <c r="AX77" s="119">
        <v>13000</v>
      </c>
      <c r="AY77" s="119">
        <f t="shared" si="71"/>
        <v>1.0853909962131023E-2</v>
      </c>
      <c r="AZ77" s="119">
        <f t="shared" si="72"/>
        <v>7.4297977158243062E-3</v>
      </c>
      <c r="BA77" s="119">
        <f t="shared" si="73"/>
        <v>3.4241122463067168E-3</v>
      </c>
      <c r="BB77" s="119">
        <f t="shared" si="74"/>
        <v>1.0450624752643771</v>
      </c>
      <c r="BC77" s="119">
        <f t="shared" si="75"/>
        <v>0.94140184936944638</v>
      </c>
      <c r="BD77" s="119">
        <f t="shared" si="76"/>
        <v>1.2419105260042109</v>
      </c>
      <c r="BE77" s="119">
        <f t="shared" si="77"/>
        <v>0.71535211940104271</v>
      </c>
      <c r="BF77" s="119">
        <f t="shared" si="81"/>
        <v>7.3955269042717102</v>
      </c>
      <c r="BG77" s="119">
        <f t="shared" si="81"/>
        <v>7.3955268968919876</v>
      </c>
      <c r="BH77" s="119">
        <f t="shared" si="81"/>
        <v>7.3955267773728934</v>
      </c>
      <c r="BI77" s="119">
        <f t="shared" si="81"/>
        <v>7.3955248416925539</v>
      </c>
      <c r="BJ77" s="119">
        <f t="shared" si="81"/>
        <v>7.3954934932952137</v>
      </c>
      <c r="BK77" s="119">
        <f t="shared" si="81"/>
        <v>7.3949860820447775</v>
      </c>
      <c r="BL77" s="119">
        <f t="shared" si="81"/>
        <v>7.3868442194364921</v>
      </c>
      <c r="BM77" s="119">
        <f t="shared" si="78"/>
        <v>7.2704166360092524</v>
      </c>
    </row>
    <row r="78" spans="1:65" ht="12.95" customHeight="1" x14ac:dyDescent="0.2">
      <c r="A78" s="144" t="s">
        <v>120</v>
      </c>
      <c r="B78" s="157" t="s">
        <v>109</v>
      </c>
      <c r="C78" s="171">
        <v>56274.199800000002</v>
      </c>
      <c r="D78" s="143"/>
      <c r="E78" s="119">
        <f t="shared" si="55"/>
        <v>8288.9916110255072</v>
      </c>
      <c r="F78" s="119">
        <f t="shared" si="56"/>
        <v>8289</v>
      </c>
      <c r="G78" s="119">
        <f t="shared" si="82"/>
        <v>-2.2344000026350841E-3</v>
      </c>
      <c r="K78" s="119">
        <f t="shared" si="79"/>
        <v>-2.2344000026350841E-3</v>
      </c>
      <c r="O78" s="119">
        <f t="shared" ca="1" si="88"/>
        <v>3.8304683221247769E-2</v>
      </c>
      <c r="Q78" s="172">
        <f t="shared" si="57"/>
        <v>41255.699800000002</v>
      </c>
      <c r="S78" s="120">
        <v>1</v>
      </c>
      <c r="W78" s="143"/>
      <c r="Z78" s="119">
        <f t="shared" si="58"/>
        <v>8289</v>
      </c>
      <c r="AA78" s="119">
        <f t="shared" si="59"/>
        <v>-1.1819348975453752E-3</v>
      </c>
      <c r="AB78" s="140">
        <f t="shared" si="83"/>
        <v>1.1076827974314919E-6</v>
      </c>
      <c r="AC78" s="140">
        <f t="shared" si="84"/>
        <v>8.9000632739924231E-4</v>
      </c>
      <c r="AD78" s="119">
        <f t="shared" si="85"/>
        <v>8.9000632739924231E-4</v>
      </c>
      <c r="AE78" s="119">
        <f t="shared" si="60"/>
        <v>1.9424714324889512E-3</v>
      </c>
      <c r="AF78" s="119">
        <f t="shared" si="86"/>
        <v>-4.1768714351240353E-3</v>
      </c>
      <c r="AG78" s="120">
        <f t="shared" si="87"/>
        <v>8.9000632739924231E-4</v>
      </c>
      <c r="AH78" s="119">
        <f t="shared" si="61"/>
        <v>-3.1244063300343264E-3</v>
      </c>
      <c r="AI78" s="119">
        <f t="shared" si="62"/>
        <v>0.95337486665981708</v>
      </c>
      <c r="AJ78" s="119">
        <f t="shared" si="63"/>
        <v>-0.9453354653355589</v>
      </c>
      <c r="AK78" s="119">
        <f t="shared" si="64"/>
        <v>-0.13149576797413087</v>
      </c>
      <c r="AL78" s="119">
        <f t="shared" si="65"/>
        <v>-1.9115411864291803</v>
      </c>
      <c r="AM78" s="119">
        <f t="shared" si="66"/>
        <v>-1.4155763626789168</v>
      </c>
      <c r="AN78" s="119">
        <f t="shared" si="80"/>
        <v>4.5067501654925808</v>
      </c>
      <c r="AO78" s="119">
        <f t="shared" si="80"/>
        <v>4.5067501655431981</v>
      </c>
      <c r="AP78" s="119">
        <f t="shared" si="80"/>
        <v>4.50675016376643</v>
      </c>
      <c r="AQ78" s="119">
        <f t="shared" si="80"/>
        <v>4.5067502261346597</v>
      </c>
      <c r="AR78" s="119">
        <f t="shared" si="80"/>
        <v>4.5067480368929882</v>
      </c>
      <c r="AS78" s="119">
        <f t="shared" si="80"/>
        <v>4.5068248971331295</v>
      </c>
      <c r="AT78" s="119">
        <f t="shared" si="80"/>
        <v>4.5041432199679878</v>
      </c>
      <c r="AU78" s="119">
        <f t="shared" si="67"/>
        <v>4.6433278100338589</v>
      </c>
      <c r="AW78" s="119">
        <f t="shared" si="70"/>
        <v>7.7009894211071267E-3</v>
      </c>
      <c r="AX78" s="119">
        <v>13200</v>
      </c>
      <c r="AY78" s="119">
        <f t="shared" si="71"/>
        <v>1.1011547294654787E-2</v>
      </c>
      <c r="AZ78" s="119">
        <f t="shared" si="72"/>
        <v>7.7009894211071267E-3</v>
      </c>
      <c r="BA78" s="119">
        <f t="shared" si="73"/>
        <v>3.3105578735476604E-3</v>
      </c>
      <c r="BB78" s="119">
        <f t="shared" si="74"/>
        <v>1.0284577731183326</v>
      </c>
      <c r="BC78" s="119">
        <f t="shared" si="75"/>
        <v>0.8926956539722789</v>
      </c>
      <c r="BD78" s="119">
        <f t="shared" si="76"/>
        <v>1.3653815117602124</v>
      </c>
      <c r="BE78" s="119">
        <f t="shared" si="77"/>
        <v>0.81312142110263286</v>
      </c>
      <c r="BF78" s="119">
        <f t="shared" si="81"/>
        <v>7.5134524426618858</v>
      </c>
      <c r="BG78" s="119">
        <f t="shared" si="81"/>
        <v>7.5134524411281092</v>
      </c>
      <c r="BH78" s="119">
        <f t="shared" si="81"/>
        <v>7.5134524082121716</v>
      </c>
      <c r="BI78" s="119">
        <f t="shared" si="81"/>
        <v>7.5134517018134357</v>
      </c>
      <c r="BJ78" s="119">
        <f t="shared" si="81"/>
        <v>7.5134365423483853</v>
      </c>
      <c r="BK78" s="119">
        <f t="shared" si="81"/>
        <v>7.5131113731972388</v>
      </c>
      <c r="BL78" s="119">
        <f t="shared" si="81"/>
        <v>7.5062068640115625</v>
      </c>
      <c r="BM78" s="119">
        <f t="shared" si="78"/>
        <v>7.3819466222531656</v>
      </c>
    </row>
    <row r="79" spans="1:65" ht="12.95" customHeight="1" x14ac:dyDescent="0.2">
      <c r="A79" s="144" t="s">
        <v>123</v>
      </c>
      <c r="B79" s="157" t="s">
        <v>110</v>
      </c>
      <c r="C79" s="171">
        <v>56296.973899999997</v>
      </c>
      <c r="D79" s="143"/>
      <c r="E79" s="119">
        <f t="shared" si="55"/>
        <v>8374.4961509234272</v>
      </c>
      <c r="F79" s="119">
        <f t="shared" si="56"/>
        <v>8374.5</v>
      </c>
      <c r="G79" s="119">
        <f t="shared" si="82"/>
        <v>-1.0252000065520406E-3</v>
      </c>
      <c r="K79" s="119">
        <f t="shared" si="79"/>
        <v>-1.0252000065520406E-3</v>
      </c>
      <c r="O79" s="119">
        <f t="shared" ca="1" si="88"/>
        <v>3.8041037917360611E-2</v>
      </c>
      <c r="Q79" s="172">
        <f t="shared" si="57"/>
        <v>41278.473899999997</v>
      </c>
      <c r="S79" s="120">
        <v>1</v>
      </c>
      <c r="W79" s="143"/>
      <c r="Z79" s="119">
        <f t="shared" si="58"/>
        <v>8374.5</v>
      </c>
      <c r="AA79" s="119">
        <f t="shared" si="59"/>
        <v>-1.0202056559262662E-3</v>
      </c>
      <c r="AB79" s="140">
        <f t="shared" si="83"/>
        <v>2.4943538173173409E-11</v>
      </c>
      <c r="AC79" s="140">
        <f t="shared" si="84"/>
        <v>2.0216719467725541E-3</v>
      </c>
      <c r="AD79" s="119">
        <f t="shared" si="85"/>
        <v>2.0216719467725541E-3</v>
      </c>
      <c r="AE79" s="119">
        <f t="shared" si="60"/>
        <v>2.0266662973983285E-3</v>
      </c>
      <c r="AF79" s="119">
        <f t="shared" si="86"/>
        <v>-3.0518663039503691E-3</v>
      </c>
      <c r="AG79" s="120">
        <f t="shared" si="87"/>
        <v>2.0216719467725541E-3</v>
      </c>
      <c r="AH79" s="119">
        <f t="shared" si="61"/>
        <v>-3.0468719533245947E-3</v>
      </c>
      <c r="AI79" s="119">
        <f t="shared" si="62"/>
        <v>0.95932554931631575</v>
      </c>
      <c r="AJ79" s="119">
        <f t="shared" si="63"/>
        <v>-0.92974159382978572</v>
      </c>
      <c r="AK79" s="119">
        <f t="shared" si="64"/>
        <v>-0.13345646899149119</v>
      </c>
      <c r="AL79" s="119">
        <f t="shared" si="65"/>
        <v>-1.8666298283254315</v>
      </c>
      <c r="AM79" s="119">
        <f t="shared" si="66"/>
        <v>-1.3501902128961674</v>
      </c>
      <c r="AN79" s="119">
        <f t="shared" si="80"/>
        <v>4.5532525803897181</v>
      </c>
      <c r="AO79" s="119">
        <f t="shared" si="80"/>
        <v>4.5532525803991133</v>
      </c>
      <c r="AP79" s="119">
        <f t="shared" si="80"/>
        <v>4.5532525799741776</v>
      </c>
      <c r="AQ79" s="119">
        <f t="shared" si="80"/>
        <v>4.5532525991945008</v>
      </c>
      <c r="AR79" s="119">
        <f t="shared" si="80"/>
        <v>4.5532517298398814</v>
      </c>
      <c r="AS79" s="119">
        <f t="shared" si="80"/>
        <v>4.5532910563389706</v>
      </c>
      <c r="AT79" s="119">
        <f t="shared" si="80"/>
        <v>4.551521603565341</v>
      </c>
      <c r="AU79" s="119">
        <f t="shared" si="67"/>
        <v>4.6910068791531314</v>
      </c>
      <c r="AW79" s="119">
        <f t="shared" si="70"/>
        <v>7.975295252237509E-3</v>
      </c>
      <c r="AX79" s="119">
        <v>13400</v>
      </c>
      <c r="AY79" s="119">
        <f t="shared" si="71"/>
        <v>1.1129215093125172E-2</v>
      </c>
      <c r="AZ79" s="119">
        <f t="shared" si="72"/>
        <v>7.975295252237509E-3</v>
      </c>
      <c r="BA79" s="119">
        <f t="shared" si="73"/>
        <v>3.153919840887664E-3</v>
      </c>
      <c r="BB79" s="119">
        <f t="shared" si="74"/>
        <v>1.0119641526651875</v>
      </c>
      <c r="BC79" s="119">
        <f t="shared" si="75"/>
        <v>0.83257280997018301</v>
      </c>
      <c r="BD79" s="119">
        <f t="shared" si="76"/>
        <v>1.4849368934009664</v>
      </c>
      <c r="BE79" s="119">
        <f t="shared" si="77"/>
        <v>0.91762623875622729</v>
      </c>
      <c r="BF79" s="119">
        <f t="shared" si="81"/>
        <v>7.6294930215634125</v>
      </c>
      <c r="BG79" s="119">
        <f t="shared" si="81"/>
        <v>7.6294930214084351</v>
      </c>
      <c r="BH79" s="119">
        <f t="shared" si="81"/>
        <v>7.6294930164184356</v>
      </c>
      <c r="BI79" s="119">
        <f t="shared" si="81"/>
        <v>7.629492855749394</v>
      </c>
      <c r="BJ79" s="119">
        <f t="shared" si="81"/>
        <v>7.6294876825541476</v>
      </c>
      <c r="BK79" s="119">
        <f t="shared" si="81"/>
        <v>7.6293211794597111</v>
      </c>
      <c r="BL79" s="119">
        <f t="shared" si="81"/>
        <v>7.6240254447032969</v>
      </c>
      <c r="BM79" s="119">
        <f t="shared" si="78"/>
        <v>7.4934766084970796</v>
      </c>
    </row>
    <row r="80" spans="1:65" ht="12.95" customHeight="1" x14ac:dyDescent="0.2">
      <c r="A80" s="144" t="s">
        <v>123</v>
      </c>
      <c r="B80" s="157" t="s">
        <v>109</v>
      </c>
      <c r="C80" s="171">
        <v>56297.106299999999</v>
      </c>
      <c r="D80" s="143"/>
      <c r="E80" s="119">
        <f t="shared" si="55"/>
        <v>8374.9932419646848</v>
      </c>
      <c r="F80" s="119">
        <f t="shared" si="56"/>
        <v>8375</v>
      </c>
      <c r="G80" s="119">
        <f t="shared" si="82"/>
        <v>-1.8000000054598786E-3</v>
      </c>
      <c r="K80" s="119">
        <f t="shared" si="79"/>
        <v>-1.8000000054598786E-3</v>
      </c>
      <c r="O80" s="119">
        <f t="shared" ca="1" si="88"/>
        <v>3.8039496131957763E-2</v>
      </c>
      <c r="Q80" s="172">
        <f t="shared" si="57"/>
        <v>41278.606299999999</v>
      </c>
      <c r="S80" s="120">
        <v>1</v>
      </c>
      <c r="W80" s="143"/>
      <c r="Z80" s="119">
        <f t="shared" si="58"/>
        <v>8375</v>
      </c>
      <c r="AA80" s="119">
        <f t="shared" si="59"/>
        <v>-1.0192371647755683E-3</v>
      </c>
      <c r="AB80" s="140">
        <f t="shared" si="83"/>
        <v>6.0959061339343367E-7</v>
      </c>
      <c r="AC80" s="140">
        <f t="shared" si="84"/>
        <v>1.2463974981877105E-3</v>
      </c>
      <c r="AD80" s="119">
        <f t="shared" si="85"/>
        <v>1.2463974981877105E-3</v>
      </c>
      <c r="AE80" s="119">
        <f t="shared" si="60"/>
        <v>2.0271603388720208E-3</v>
      </c>
      <c r="AF80" s="119">
        <f t="shared" si="86"/>
        <v>-3.8271603443318994E-3</v>
      </c>
      <c r="AG80" s="120">
        <f t="shared" si="87"/>
        <v>1.2463974981877105E-3</v>
      </c>
      <c r="AH80" s="119">
        <f t="shared" si="61"/>
        <v>-3.0463975036475891E-3</v>
      </c>
      <c r="AI80" s="119">
        <f t="shared" si="62"/>
        <v>0.95936082229526642</v>
      </c>
      <c r="AJ80" s="119">
        <f t="shared" si="63"/>
        <v>-0.92964424547164237</v>
      </c>
      <c r="AK80" s="119">
        <f t="shared" si="64"/>
        <v>-0.13346721428717759</v>
      </c>
      <c r="AL80" s="119">
        <f t="shared" si="65"/>
        <v>-1.8663655357133111</v>
      </c>
      <c r="AM80" s="119">
        <f t="shared" si="66"/>
        <v>-1.349817228622187</v>
      </c>
      <c r="AN80" s="119">
        <f t="shared" si="80"/>
        <v>4.5535253792613473</v>
      </c>
      <c r="AO80" s="119">
        <f t="shared" si="80"/>
        <v>4.5535253792706341</v>
      </c>
      <c r="AP80" s="119">
        <f t="shared" si="80"/>
        <v>4.5535253788498666</v>
      </c>
      <c r="AQ80" s="119">
        <f t="shared" si="80"/>
        <v>4.5535253979140782</v>
      </c>
      <c r="AR80" s="119">
        <f t="shared" si="80"/>
        <v>4.5535245341523254</v>
      </c>
      <c r="AS80" s="119">
        <f t="shared" si="80"/>
        <v>4.5535636741663899</v>
      </c>
      <c r="AT80" s="119">
        <f t="shared" si="80"/>
        <v>4.5517996022340386</v>
      </c>
      <c r="AU80" s="119">
        <f t="shared" si="67"/>
        <v>4.6912857041187408</v>
      </c>
      <c r="AW80" s="119">
        <f t="shared" si="70"/>
        <v>8.2527152092154565E-3</v>
      </c>
      <c r="AX80" s="119">
        <v>13600</v>
      </c>
      <c r="AY80" s="119">
        <f t="shared" si="71"/>
        <v>1.1211083572589242E-2</v>
      </c>
      <c r="AZ80" s="119">
        <f t="shared" si="72"/>
        <v>8.2527152092154565E-3</v>
      </c>
      <c r="BA80" s="119">
        <f t="shared" si="73"/>
        <v>2.9583683633737853E-3</v>
      </c>
      <c r="BB80" s="119">
        <f t="shared" si="74"/>
        <v>0.99582926624608836</v>
      </c>
      <c r="BC80" s="119">
        <f t="shared" si="75"/>
        <v>0.76302381184679169</v>
      </c>
      <c r="BD80" s="119">
        <f t="shared" si="76"/>
        <v>1.6006948351639145</v>
      </c>
      <c r="BE80" s="119">
        <f t="shared" si="77"/>
        <v>1.030354547461823</v>
      </c>
      <c r="BF80" s="119">
        <f t="shared" si="81"/>
        <v>7.7436758442977816</v>
      </c>
      <c r="BG80" s="119">
        <f t="shared" si="81"/>
        <v>7.7436758442948292</v>
      </c>
      <c r="BH80" s="119">
        <f t="shared" si="81"/>
        <v>7.7436758441026043</v>
      </c>
      <c r="BI80" s="119">
        <f t="shared" si="81"/>
        <v>7.7436758315866356</v>
      </c>
      <c r="BJ80" s="119">
        <f t="shared" si="81"/>
        <v>7.7436750166610757</v>
      </c>
      <c r="BK80" s="119">
        <f t="shared" si="81"/>
        <v>7.7436219690532448</v>
      </c>
      <c r="BL80" s="119">
        <f t="shared" si="81"/>
        <v>7.7402218191274024</v>
      </c>
      <c r="BM80" s="119">
        <f t="shared" si="78"/>
        <v>7.6050065947409937</v>
      </c>
    </row>
    <row r="81" spans="1:65" ht="12.95" customHeight="1" x14ac:dyDescent="0.2">
      <c r="A81" s="174" t="s">
        <v>124</v>
      </c>
      <c r="B81" s="175"/>
      <c r="C81" s="174">
        <v>56541.61765</v>
      </c>
      <c r="D81" s="174" t="s">
        <v>125</v>
      </c>
      <c r="E81" s="119">
        <f t="shared" si="55"/>
        <v>9293.0023172552064</v>
      </c>
      <c r="F81" s="119">
        <f t="shared" si="56"/>
        <v>9293</v>
      </c>
      <c r="G81" s="119">
        <f t="shared" si="82"/>
        <v>6.1719999939668924E-4</v>
      </c>
      <c r="K81" s="119">
        <f t="shared" si="79"/>
        <v>6.1719999939668924E-4</v>
      </c>
      <c r="O81" s="119">
        <f t="shared" ca="1" si="88"/>
        <v>3.5208778132327243E-2</v>
      </c>
      <c r="Q81" s="172">
        <f t="shared" si="57"/>
        <v>41523.11765</v>
      </c>
      <c r="S81" s="120">
        <v>1</v>
      </c>
      <c r="W81" s="174"/>
      <c r="Z81" s="119">
        <f t="shared" si="58"/>
        <v>9293</v>
      </c>
      <c r="AA81" s="119">
        <f t="shared" si="59"/>
        <v>1.18504322914586E-3</v>
      </c>
      <c r="AB81" s="140">
        <f t="shared" si="83"/>
        <v>3.2244593357196958E-7</v>
      </c>
      <c r="AC81" s="140">
        <f t="shared" si="84"/>
        <v>2.3991994795030435E-3</v>
      </c>
      <c r="AD81" s="119">
        <f t="shared" si="85"/>
        <v>2.3991994795030435E-3</v>
      </c>
      <c r="AE81" s="119">
        <f t="shared" si="60"/>
        <v>2.9670427092522143E-3</v>
      </c>
      <c r="AF81" s="119">
        <f t="shared" si="86"/>
        <v>-2.349842709855525E-3</v>
      </c>
      <c r="AG81" s="120">
        <f t="shared" si="87"/>
        <v>2.3991994795030435E-3</v>
      </c>
      <c r="AH81" s="119">
        <f t="shared" si="61"/>
        <v>-1.7819994801063542E-3</v>
      </c>
      <c r="AI81" s="119">
        <f t="shared" si="62"/>
        <v>1.0312541430803466</v>
      </c>
      <c r="AJ81" s="119">
        <f t="shared" si="63"/>
        <v>-0.62250793286945549</v>
      </c>
      <c r="AK81" s="119">
        <f t="shared" si="64"/>
        <v>-0.13597138888166704</v>
      </c>
      <c r="AL81" s="119">
        <f t="shared" si="65"/>
        <v>-1.3448625880300091</v>
      </c>
      <c r="AM81" s="119">
        <f t="shared" si="66"/>
        <v>-0.79621915615041905</v>
      </c>
      <c r="AN81" s="119">
        <f t="shared" ref="AN81:AT90" si="89">$AU81+$AB$7*SIN(AO81)</f>
        <v>5.0726473708923594</v>
      </c>
      <c r="AO81" s="119">
        <f t="shared" si="89"/>
        <v>5.0726473729698878</v>
      </c>
      <c r="AP81" s="119">
        <f t="shared" si="89"/>
        <v>5.0726474152114784</v>
      </c>
      <c r="AQ81" s="119">
        <f t="shared" si="89"/>
        <v>5.0726482740928418</v>
      </c>
      <c r="AR81" s="119">
        <f t="shared" si="89"/>
        <v>5.072665736959082</v>
      </c>
      <c r="AS81" s="119">
        <f t="shared" si="89"/>
        <v>5.073020618415935</v>
      </c>
      <c r="AT81" s="119">
        <f t="shared" si="89"/>
        <v>5.0801616005206212</v>
      </c>
      <c r="AU81" s="119">
        <f t="shared" si="67"/>
        <v>5.2032083409783061</v>
      </c>
      <c r="AW81" s="119">
        <f t="shared" si="70"/>
        <v>8.5332492920409675E-3</v>
      </c>
      <c r="AX81" s="119">
        <v>13800</v>
      </c>
      <c r="AY81" s="119">
        <f t="shared" si="71"/>
        <v>1.1261523164388422E-2</v>
      </c>
      <c r="AZ81" s="119">
        <f t="shared" si="72"/>
        <v>8.5332492920409675E-3</v>
      </c>
      <c r="BA81" s="119">
        <f t="shared" si="73"/>
        <v>2.7282738723474545E-3</v>
      </c>
      <c r="BB81" s="119">
        <f t="shared" si="74"/>
        <v>0.98025161470928657</v>
      </c>
      <c r="BC81" s="119">
        <f t="shared" si="75"/>
        <v>0.68590882177975177</v>
      </c>
      <c r="BD81" s="119">
        <f t="shared" si="76"/>
        <v>1.7128213790749549</v>
      </c>
      <c r="BE81" s="119">
        <f t="shared" si="77"/>
        <v>1.1531587793100297</v>
      </c>
      <c r="BF81" s="119">
        <f t="shared" si="81"/>
        <v>7.8560534491483143</v>
      </c>
      <c r="BG81" s="119">
        <f t="shared" si="81"/>
        <v>7.8560534491483143</v>
      </c>
      <c r="BH81" s="119">
        <f t="shared" si="81"/>
        <v>7.8560534491483143</v>
      </c>
      <c r="BI81" s="119">
        <f t="shared" si="81"/>
        <v>7.8560534491483356</v>
      </c>
      <c r="BJ81" s="119">
        <f t="shared" si="81"/>
        <v>7.8560534490732934</v>
      </c>
      <c r="BK81" s="119">
        <f t="shared" si="81"/>
        <v>7.8560537086727944</v>
      </c>
      <c r="BL81" s="119">
        <f t="shared" si="81"/>
        <v>7.8547380025145532</v>
      </c>
      <c r="BM81" s="119">
        <f t="shared" si="78"/>
        <v>7.7165365809849078</v>
      </c>
    </row>
    <row r="82" spans="1:65" ht="12.95" customHeight="1" x14ac:dyDescent="0.2">
      <c r="A82" s="156" t="s">
        <v>117</v>
      </c>
      <c r="B82" s="74" t="s">
        <v>109</v>
      </c>
      <c r="C82" s="67">
        <v>56541.62268</v>
      </c>
      <c r="D82" s="67">
        <v>1E-4</v>
      </c>
      <c r="E82" s="119">
        <f t="shared" si="55"/>
        <v>9293.0212022094183</v>
      </c>
      <c r="F82" s="119">
        <f t="shared" si="56"/>
        <v>9293</v>
      </c>
      <c r="G82" s="119">
        <f t="shared" si="82"/>
        <v>5.6471999996574596E-3</v>
      </c>
      <c r="K82" s="119">
        <f>+U82</f>
        <v>0</v>
      </c>
      <c r="O82" s="119">
        <f t="shared" ca="1" si="88"/>
        <v>3.5208778132327243E-2</v>
      </c>
      <c r="Q82" s="172">
        <f t="shared" si="57"/>
        <v>41523.12268</v>
      </c>
      <c r="S82" s="120">
        <v>1</v>
      </c>
      <c r="W82" s="67"/>
      <c r="Z82" s="119">
        <f t="shared" si="58"/>
        <v>9293</v>
      </c>
      <c r="AA82" s="119">
        <f t="shared" si="59"/>
        <v>1.18504322914586E-3</v>
      </c>
      <c r="AB82" s="140">
        <f t="shared" si="83"/>
        <v>1.9910843044622502E-5</v>
      </c>
      <c r="AC82" s="140">
        <f t="shared" si="84"/>
        <v>7.4291994797638138E-3</v>
      </c>
      <c r="AD82" s="119">
        <f t="shared" si="85"/>
        <v>7.4291994797638138E-3</v>
      </c>
      <c r="AE82" s="119">
        <f t="shared" si="60"/>
        <v>2.9670427092522143E-3</v>
      </c>
      <c r="AF82" s="119">
        <f t="shared" si="86"/>
        <v>2.6801572904052453E-3</v>
      </c>
      <c r="AG82" s="120">
        <f t="shared" si="87"/>
        <v>7.4291994797638138E-3</v>
      </c>
      <c r="AH82" s="119">
        <f t="shared" si="61"/>
        <v>-1.7819994801063542E-3</v>
      </c>
      <c r="AI82" s="119">
        <f t="shared" si="62"/>
        <v>1.0312541430803466</v>
      </c>
      <c r="AJ82" s="119">
        <f t="shared" si="63"/>
        <v>-0.62250793286945549</v>
      </c>
      <c r="AK82" s="119">
        <f t="shared" si="64"/>
        <v>-0.13597138888166704</v>
      </c>
      <c r="AL82" s="119">
        <f t="shared" si="65"/>
        <v>-1.3448625880300091</v>
      </c>
      <c r="AM82" s="119">
        <f t="shared" si="66"/>
        <v>-0.79621915615041905</v>
      </c>
      <c r="AN82" s="119">
        <f t="shared" si="89"/>
        <v>5.0726473708923594</v>
      </c>
      <c r="AO82" s="119">
        <f t="shared" si="89"/>
        <v>5.0726473729698878</v>
      </c>
      <c r="AP82" s="119">
        <f t="shared" si="89"/>
        <v>5.0726474152114784</v>
      </c>
      <c r="AQ82" s="119">
        <f t="shared" si="89"/>
        <v>5.0726482740928418</v>
      </c>
      <c r="AR82" s="119">
        <f t="shared" si="89"/>
        <v>5.072665736959082</v>
      </c>
      <c r="AS82" s="119">
        <f t="shared" si="89"/>
        <v>5.073020618415935</v>
      </c>
      <c r="AT82" s="119">
        <f t="shared" si="89"/>
        <v>5.0801616005206212</v>
      </c>
      <c r="AU82" s="119">
        <f t="shared" si="67"/>
        <v>5.2032083409783061</v>
      </c>
      <c r="AW82" s="119">
        <f t="shared" si="70"/>
        <v>8.816897500714042E-3</v>
      </c>
      <c r="AX82" s="119">
        <v>14000</v>
      </c>
      <c r="AY82" s="119">
        <f t="shared" si="71"/>
        <v>1.1284981847268697E-2</v>
      </c>
      <c r="AZ82" s="119">
        <f t="shared" si="72"/>
        <v>8.816897500714042E-3</v>
      </c>
      <c r="BA82" s="119">
        <f t="shared" si="73"/>
        <v>2.4680843465546554E-3</v>
      </c>
      <c r="BB82" s="119">
        <f t="shared" si="74"/>
        <v>0.96538550956416547</v>
      </c>
      <c r="BC82" s="119">
        <f t="shared" si="75"/>
        <v>0.60292023043694953</v>
      </c>
      <c r="BD82" s="119">
        <f t="shared" si="76"/>
        <v>1.8215168462260605</v>
      </c>
      <c r="BE82" s="119">
        <f t="shared" si="77"/>
        <v>1.2883847682089045</v>
      </c>
      <c r="BF82" s="119">
        <f t="shared" ref="BF82:BL91" si="90">$BM82+$AB$7*SIN(BG82)</f>
        <v>7.9666983853750608</v>
      </c>
      <c r="BG82" s="119">
        <f t="shared" si="90"/>
        <v>7.9666983853742472</v>
      </c>
      <c r="BH82" s="119">
        <f t="shared" si="90"/>
        <v>7.9666983854260831</v>
      </c>
      <c r="BI82" s="119">
        <f t="shared" si="90"/>
        <v>7.9666983821228765</v>
      </c>
      <c r="BJ82" s="119">
        <f t="shared" si="90"/>
        <v>7.9666985926166349</v>
      </c>
      <c r="BK82" s="119">
        <f t="shared" si="90"/>
        <v>7.9666851783152932</v>
      </c>
      <c r="BL82" s="119">
        <f t="shared" si="90"/>
        <v>7.967536888231991</v>
      </c>
      <c r="BM82" s="119">
        <f t="shared" si="78"/>
        <v>7.8280665672288219</v>
      </c>
    </row>
    <row r="83" spans="1:65" ht="12.95" customHeight="1" x14ac:dyDescent="0.2">
      <c r="A83" s="144" t="s">
        <v>123</v>
      </c>
      <c r="B83" s="157" t="s">
        <v>109</v>
      </c>
      <c r="C83" s="171">
        <v>56638.970300000001</v>
      </c>
      <c r="D83" s="143"/>
      <c r="E83" s="119">
        <f t="shared" si="55"/>
        <v>9658.5093426083549</v>
      </c>
      <c r="F83" s="119">
        <f t="shared" si="56"/>
        <v>9658.5</v>
      </c>
      <c r="G83" s="119">
        <f t="shared" si="82"/>
        <v>2.4884000013116747E-3</v>
      </c>
      <c r="K83" s="119">
        <f t="shared" ref="K83:K88" si="91">+G83</f>
        <v>2.4884000013116747E-3</v>
      </c>
      <c r="O83" s="119">
        <f t="shared" ca="1" si="88"/>
        <v>3.4081733002844727E-2</v>
      </c>
      <c r="Q83" s="172">
        <f t="shared" si="57"/>
        <v>41620.470300000001</v>
      </c>
      <c r="S83" s="120">
        <v>1</v>
      </c>
      <c r="W83" s="143"/>
      <c r="Z83" s="119">
        <f t="shared" si="58"/>
        <v>9658.5</v>
      </c>
      <c r="AA83" s="119">
        <f t="shared" si="59"/>
        <v>2.2716079387956555E-3</v>
      </c>
      <c r="AB83" s="140">
        <f t="shared" si="83"/>
        <v>4.6998798369949579E-8</v>
      </c>
      <c r="AC83" s="140">
        <f t="shared" si="84"/>
        <v>3.5763084017873823E-3</v>
      </c>
      <c r="AD83" s="119">
        <f t="shared" si="85"/>
        <v>3.5763084017873823E-3</v>
      </c>
      <c r="AE83" s="119">
        <f t="shared" si="60"/>
        <v>3.3595163392713631E-3</v>
      </c>
      <c r="AF83" s="119">
        <f t="shared" si="86"/>
        <v>-8.7111633795968835E-4</v>
      </c>
      <c r="AG83" s="120">
        <f t="shared" si="87"/>
        <v>3.5763084017873823E-3</v>
      </c>
      <c r="AH83" s="119">
        <f t="shared" si="61"/>
        <v>-1.0879084004757076E-3</v>
      </c>
      <c r="AI83" s="119">
        <f t="shared" si="62"/>
        <v>1.0614127267260862</v>
      </c>
      <c r="AJ83" s="119">
        <f t="shared" si="63"/>
        <v>-0.42781801029495437</v>
      </c>
      <c r="AK83" s="119">
        <f t="shared" si="64"/>
        <v>-0.12527376840409712</v>
      </c>
      <c r="AL83" s="119">
        <f t="shared" si="65"/>
        <v>-1.1149967195208239</v>
      </c>
      <c r="AM83" s="119">
        <f t="shared" si="66"/>
        <v>-0.62347003578817373</v>
      </c>
      <c r="AN83" s="119">
        <f t="shared" si="89"/>
        <v>5.2901582224388246</v>
      </c>
      <c r="AO83" s="119">
        <f t="shared" si="89"/>
        <v>5.2901582455999057</v>
      </c>
      <c r="AP83" s="119">
        <f t="shared" si="89"/>
        <v>5.2901585495580994</v>
      </c>
      <c r="AQ83" s="119">
        <f t="shared" si="89"/>
        <v>5.2901625385894366</v>
      </c>
      <c r="AR83" s="119">
        <f t="shared" si="89"/>
        <v>5.2902148868527945</v>
      </c>
      <c r="AS83" s="119">
        <f t="shared" si="89"/>
        <v>5.2909014668225343</v>
      </c>
      <c r="AT83" s="119">
        <f t="shared" si="89"/>
        <v>5.2998405932891695</v>
      </c>
      <c r="AU83" s="119">
        <f t="shared" si="67"/>
        <v>5.4070293908390594</v>
      </c>
      <c r="AW83" s="119">
        <f t="shared" si="70"/>
        <v>9.1036598352346801E-3</v>
      </c>
      <c r="AX83" s="119">
        <v>14200</v>
      </c>
      <c r="AY83" s="119">
        <f t="shared" si="71"/>
        <v>1.1285891225387935E-2</v>
      </c>
      <c r="AZ83" s="119">
        <f t="shared" si="72"/>
        <v>9.1036598352346801E-3</v>
      </c>
      <c r="BA83" s="119">
        <f t="shared" si="73"/>
        <v>2.1822313901532549E-3</v>
      </c>
      <c r="BB83" s="119">
        <f t="shared" si="74"/>
        <v>0.95134715680674986</v>
      </c>
      <c r="BC83" s="119">
        <f t="shared" si="75"/>
        <v>0.51556655474577462</v>
      </c>
      <c r="BD83" s="119">
        <f t="shared" si="76"/>
        <v>1.9270045370482651</v>
      </c>
      <c r="BE83" s="119">
        <f t="shared" si="77"/>
        <v>1.439058681999297</v>
      </c>
      <c r="BF83" s="119">
        <f t="shared" si="90"/>
        <v>8.0756985269621602</v>
      </c>
      <c r="BG83" s="119">
        <f t="shared" si="90"/>
        <v>8.0756985268802826</v>
      </c>
      <c r="BH83" s="119">
        <f t="shared" si="90"/>
        <v>8.075698529548994</v>
      </c>
      <c r="BI83" s="119">
        <f t="shared" si="90"/>
        <v>8.0756984425650167</v>
      </c>
      <c r="BJ83" s="119">
        <f t="shared" si="90"/>
        <v>8.0757012777037325</v>
      </c>
      <c r="BK83" s="119">
        <f t="shared" si="90"/>
        <v>8.0756088513817268</v>
      </c>
      <c r="BL83" s="119">
        <f t="shared" si="90"/>
        <v>8.0786027088723706</v>
      </c>
      <c r="BM83" s="119">
        <f t="shared" si="78"/>
        <v>7.939596553472736</v>
      </c>
    </row>
    <row r="84" spans="1:65" ht="12.95" customHeight="1" x14ac:dyDescent="0.2">
      <c r="A84" s="144" t="s">
        <v>123</v>
      </c>
      <c r="B84" s="157" t="s">
        <v>110</v>
      </c>
      <c r="C84" s="171">
        <v>56638.970500000003</v>
      </c>
      <c r="D84" s="143"/>
      <c r="E84" s="119">
        <f t="shared" si="55"/>
        <v>9658.5100935011742</v>
      </c>
      <c r="F84" s="119">
        <f t="shared" si="56"/>
        <v>9658.5</v>
      </c>
      <c r="G84" s="119">
        <f t="shared" si="82"/>
        <v>2.6884000035352074E-3</v>
      </c>
      <c r="K84" s="119">
        <f t="shared" si="91"/>
        <v>2.6884000035352074E-3</v>
      </c>
      <c r="O84" s="119">
        <f t="shared" ca="1" si="88"/>
        <v>3.4081733002844727E-2</v>
      </c>
      <c r="Q84" s="172">
        <f t="shared" si="57"/>
        <v>41620.470500000003</v>
      </c>
      <c r="S84" s="120">
        <v>1</v>
      </c>
      <c r="W84" s="143"/>
      <c r="Z84" s="119">
        <f t="shared" si="58"/>
        <v>9658.5</v>
      </c>
      <c r="AA84" s="119">
        <f t="shared" si="59"/>
        <v>2.2716079387956555E-3</v>
      </c>
      <c r="AB84" s="140">
        <f t="shared" si="83"/>
        <v>1.7371562522985878E-7</v>
      </c>
      <c r="AC84" s="140">
        <f t="shared" si="84"/>
        <v>3.7763084040109149E-3</v>
      </c>
      <c r="AD84" s="119">
        <f t="shared" si="85"/>
        <v>3.7763084040109149E-3</v>
      </c>
      <c r="AE84" s="119">
        <f t="shared" si="60"/>
        <v>3.3595163392713631E-3</v>
      </c>
      <c r="AF84" s="119">
        <f t="shared" si="86"/>
        <v>-6.711163357361557E-4</v>
      </c>
      <c r="AG84" s="120">
        <f t="shared" si="87"/>
        <v>3.7763084040109149E-3</v>
      </c>
      <c r="AH84" s="119">
        <f t="shared" si="61"/>
        <v>-1.0879084004757076E-3</v>
      </c>
      <c r="AI84" s="119">
        <f t="shared" si="62"/>
        <v>1.0614127267260862</v>
      </c>
      <c r="AJ84" s="119">
        <f t="shared" si="63"/>
        <v>-0.42781801029495437</v>
      </c>
      <c r="AK84" s="119">
        <f t="shared" si="64"/>
        <v>-0.12527376840409712</v>
      </c>
      <c r="AL84" s="119">
        <f t="shared" si="65"/>
        <v>-1.1149967195208239</v>
      </c>
      <c r="AM84" s="119">
        <f t="shared" si="66"/>
        <v>-0.62347003578817373</v>
      </c>
      <c r="AN84" s="119">
        <f t="shared" si="89"/>
        <v>5.2901582224388246</v>
      </c>
      <c r="AO84" s="119">
        <f t="shared" si="89"/>
        <v>5.2901582455999057</v>
      </c>
      <c r="AP84" s="119">
        <f t="shared" si="89"/>
        <v>5.2901585495580994</v>
      </c>
      <c r="AQ84" s="119">
        <f t="shared" si="89"/>
        <v>5.2901625385894366</v>
      </c>
      <c r="AR84" s="119">
        <f t="shared" si="89"/>
        <v>5.2902148868527945</v>
      </c>
      <c r="AS84" s="119">
        <f t="shared" si="89"/>
        <v>5.2909014668225343</v>
      </c>
      <c r="AT84" s="119">
        <f t="shared" si="89"/>
        <v>5.2998405932891695</v>
      </c>
      <c r="AU84" s="119">
        <f t="shared" si="67"/>
        <v>5.4070293908390594</v>
      </c>
      <c r="AW84" s="119">
        <f t="shared" si="70"/>
        <v>9.3935362956028799E-3</v>
      </c>
      <c r="AX84" s="119">
        <v>14400</v>
      </c>
      <c r="AY84" s="119">
        <f t="shared" si="71"/>
        <v>1.1268597998020725E-2</v>
      </c>
      <c r="AZ84" s="119">
        <f t="shared" si="72"/>
        <v>9.3935362956028799E-3</v>
      </c>
      <c r="BA84" s="119">
        <f t="shared" si="73"/>
        <v>1.8750617024178452E-3</v>
      </c>
      <c r="BB84" s="119">
        <f t="shared" si="74"/>
        <v>0.93822101167309391</v>
      </c>
      <c r="BC84" s="119">
        <f t="shared" si="75"/>
        <v>0.42517166235393755</v>
      </c>
      <c r="BD84" s="119">
        <f t="shared" si="76"/>
        <v>2.0295217259775851</v>
      </c>
      <c r="BE84" s="119">
        <f t="shared" si="77"/>
        <v>1.609164927576592</v>
      </c>
      <c r="BF84" s="119">
        <f t="shared" si="90"/>
        <v>8.1831531002945201</v>
      </c>
      <c r="BG84" s="119">
        <f t="shared" si="90"/>
        <v>8.1831530993545485</v>
      </c>
      <c r="BH84" s="119">
        <f t="shared" si="90"/>
        <v>8.1831531201964225</v>
      </c>
      <c r="BI84" s="119">
        <f t="shared" si="90"/>
        <v>8.1831526580723128</v>
      </c>
      <c r="BJ84" s="119">
        <f t="shared" si="90"/>
        <v>8.1831629045424386</v>
      </c>
      <c r="BK84" s="119">
        <f t="shared" si="90"/>
        <v>8.1829356419760657</v>
      </c>
      <c r="BL84" s="119">
        <f t="shared" si="90"/>
        <v>8.1879412321803393</v>
      </c>
      <c r="BM84" s="119">
        <f t="shared" si="78"/>
        <v>8.05112653971665</v>
      </c>
    </row>
    <row r="85" spans="1:65" ht="12.95" customHeight="1" x14ac:dyDescent="0.2">
      <c r="A85" s="144" t="s">
        <v>123</v>
      </c>
      <c r="B85" s="157" t="s">
        <v>110</v>
      </c>
      <c r="C85" s="171">
        <v>56639.102700000003</v>
      </c>
      <c r="D85" s="143"/>
      <c r="E85" s="119">
        <f t="shared" ref="E85:E116" si="92">+(C85-C$7)/C$8</f>
        <v>9659.0064336496107</v>
      </c>
      <c r="F85" s="119">
        <f t="shared" ref="F85:F116" si="93">ROUND(2*E85,0)/2</f>
        <v>9659</v>
      </c>
      <c r="G85" s="119">
        <f t="shared" si="82"/>
        <v>1.7136000024038367E-3</v>
      </c>
      <c r="K85" s="119">
        <f t="shared" si="91"/>
        <v>1.7136000024038367E-3</v>
      </c>
      <c r="O85" s="119">
        <f t="shared" ca="1" si="88"/>
        <v>3.408019121744188E-2</v>
      </c>
      <c r="Q85" s="172">
        <f t="shared" ref="Q85:Q116" si="94">+C85-15018.5</f>
        <v>41620.602700000003</v>
      </c>
      <c r="S85" s="120">
        <v>1</v>
      </c>
      <c r="W85" s="143"/>
      <c r="Z85" s="119">
        <f t="shared" ref="Z85:Z116" si="95">F85</f>
        <v>9659</v>
      </c>
      <c r="AA85" s="119">
        <f t="shared" ref="AA85:AA116" si="96">AB$3+AB$4*Z85+AB$5*Z85^2+AH85</f>
        <v>2.2731586571056932E-3</v>
      </c>
      <c r="AB85" s="140">
        <f t="shared" si="83"/>
        <v>3.1310588805175143E-7</v>
      </c>
      <c r="AC85" s="140">
        <f t="shared" si="84"/>
        <v>2.8005017077630517E-3</v>
      </c>
      <c r="AD85" s="119">
        <f t="shared" si="85"/>
        <v>2.8005017077630517E-3</v>
      </c>
      <c r="AE85" s="119">
        <f t="shared" ref="AE85:AE116" si="97">AB$3+AB$4*Z85+AB$5*Z85^2</f>
        <v>3.3600603624649081E-3</v>
      </c>
      <c r="AF85" s="119">
        <f t="shared" si="86"/>
        <v>-1.6464603600610714E-3</v>
      </c>
      <c r="AG85" s="120">
        <f t="shared" si="87"/>
        <v>2.8005017077630517E-3</v>
      </c>
      <c r="AH85" s="119">
        <f t="shared" ref="AH85:AH116" si="98">$AB$6*($AB$11/AI85*AJ85+$AB$12)</f>
        <v>-1.086901705359215E-3</v>
      </c>
      <c r="AI85" s="119">
        <f t="shared" ref="AI85:AI116" si="99">1+$AB$7*COS(AL85)</f>
        <v>1.0614532540471808</v>
      </c>
      <c r="AJ85" s="119">
        <f t="shared" ref="AJ85:AJ116" si="100">SIN(AL85+RADIANS($AB$9))</f>
        <v>-0.42752555534978587</v>
      </c>
      <c r="AK85" s="119">
        <f t="shared" ref="AK85:AK116" si="101">$AB$7*SIN(AL85)</f>
        <v>-0.12525389263854814</v>
      </c>
      <c r="AL85" s="119">
        <f t="shared" ref="AL85:AL116" si="102">2*ATAN(AM85)</f>
        <v>-1.1146731838236277</v>
      </c>
      <c r="AM85" s="119">
        <f t="shared" ref="AM85:AM116" si="103">SQRT((1+$AB$7)/(1-$AB$7))*TAN(AN85/2)</f>
        <v>-0.62324540902213976</v>
      </c>
      <c r="AN85" s="119">
        <f t="shared" si="89"/>
        <v>5.2904600515777211</v>
      </c>
      <c r="AO85" s="119">
        <f t="shared" si="89"/>
        <v>5.2904600747960497</v>
      </c>
      <c r="AP85" s="119">
        <f t="shared" si="89"/>
        <v>5.2904603793645526</v>
      </c>
      <c r="AQ85" s="119">
        <f t="shared" si="89"/>
        <v>5.2904643745559969</v>
      </c>
      <c r="AR85" s="119">
        <f t="shared" si="89"/>
        <v>5.2905167793997059</v>
      </c>
      <c r="AS85" s="119">
        <f t="shared" si="89"/>
        <v>5.2912037834342103</v>
      </c>
      <c r="AT85" s="119">
        <f t="shared" si="89"/>
        <v>5.3001443232260392</v>
      </c>
      <c r="AU85" s="119">
        <f t="shared" ref="AU85:AU116" si="104">RADIANS($AB$9)+$AB$18*(F85-AB$15)</f>
        <v>5.4073082158046688</v>
      </c>
      <c r="AW85" s="119">
        <f t="shared" si="70"/>
        <v>9.686526881818645E-3</v>
      </c>
      <c r="AX85" s="119">
        <v>14600</v>
      </c>
      <c r="AY85" s="119">
        <f t="shared" si="71"/>
        <v>1.1237316717872736E-2</v>
      </c>
      <c r="AZ85" s="119">
        <f t="shared" si="72"/>
        <v>9.686526881818645E-3</v>
      </c>
      <c r="BA85" s="119">
        <f t="shared" si="73"/>
        <v>1.5507898360540913E-3</v>
      </c>
      <c r="BB85" s="119">
        <f t="shared" si="74"/>
        <v>0.92606585522731522</v>
      </c>
      <c r="BC85" s="119">
        <f t="shared" si="75"/>
        <v>0.33288413475173617</v>
      </c>
      <c r="BD85" s="119">
        <f t="shared" si="76"/>
        <v>2.1293127591616483</v>
      </c>
      <c r="BE85" s="119">
        <f t="shared" si="77"/>
        <v>1.8040713083300757</v>
      </c>
      <c r="BF85" s="119">
        <f t="shared" si="90"/>
        <v>8.289169422836471</v>
      </c>
      <c r="BG85" s="119">
        <f t="shared" si="90"/>
        <v>8.2891694180274982</v>
      </c>
      <c r="BH85" s="119">
        <f t="shared" si="90"/>
        <v>8.2891694997880894</v>
      </c>
      <c r="BI85" s="119">
        <f t="shared" si="90"/>
        <v>8.2891681097194709</v>
      </c>
      <c r="BJ85" s="119">
        <f t="shared" si="90"/>
        <v>8.28919174267633</v>
      </c>
      <c r="BK85" s="119">
        <f t="shared" si="90"/>
        <v>8.2887897884223865</v>
      </c>
      <c r="BL85" s="119">
        <f t="shared" si="90"/>
        <v>8.295579689382258</v>
      </c>
      <c r="BM85" s="119">
        <f t="shared" si="78"/>
        <v>8.1626565259605641</v>
      </c>
    </row>
    <row r="86" spans="1:65" ht="12.95" customHeight="1" x14ac:dyDescent="0.2">
      <c r="A86" s="144" t="s">
        <v>123</v>
      </c>
      <c r="B86" s="157" t="s">
        <v>109</v>
      </c>
      <c r="C86" s="171">
        <v>56639.103000000003</v>
      </c>
      <c r="D86" s="143"/>
      <c r="E86" s="119">
        <f t="shared" si="92"/>
        <v>9659.0075599888278</v>
      </c>
      <c r="F86" s="119">
        <f t="shared" si="93"/>
        <v>9659</v>
      </c>
      <c r="G86" s="119">
        <f t="shared" si="82"/>
        <v>2.0136000021011569E-3</v>
      </c>
      <c r="K86" s="119">
        <f t="shared" si="91"/>
        <v>2.0136000021011569E-3</v>
      </c>
      <c r="O86" s="119">
        <f t="shared" ca="1" si="88"/>
        <v>3.408019121744188E-2</v>
      </c>
      <c r="Q86" s="172">
        <f t="shared" si="94"/>
        <v>41620.603000000003</v>
      </c>
      <c r="S86" s="120">
        <v>1</v>
      </c>
      <c r="W86" s="143"/>
      <c r="Z86" s="119">
        <f t="shared" si="95"/>
        <v>9659</v>
      </c>
      <c r="AA86" s="119">
        <f t="shared" si="96"/>
        <v>2.2731586571056932E-3</v>
      </c>
      <c r="AB86" s="140">
        <f t="shared" si="83"/>
        <v>6.7370695387763895E-8</v>
      </c>
      <c r="AC86" s="140">
        <f t="shared" si="84"/>
        <v>3.1005017074603718E-3</v>
      </c>
      <c r="AD86" s="119">
        <f t="shared" si="85"/>
        <v>3.1005017074603718E-3</v>
      </c>
      <c r="AE86" s="119">
        <f t="shared" si="97"/>
        <v>3.3600603624649081E-3</v>
      </c>
      <c r="AF86" s="119">
        <f t="shared" si="86"/>
        <v>-1.3464603603637513E-3</v>
      </c>
      <c r="AG86" s="120">
        <f t="shared" si="87"/>
        <v>3.1005017074603718E-3</v>
      </c>
      <c r="AH86" s="119">
        <f t="shared" si="98"/>
        <v>-1.086901705359215E-3</v>
      </c>
      <c r="AI86" s="119">
        <f t="shared" si="99"/>
        <v>1.0614532540471808</v>
      </c>
      <c r="AJ86" s="119">
        <f t="shared" si="100"/>
        <v>-0.42752555534978587</v>
      </c>
      <c r="AK86" s="119">
        <f t="shared" si="101"/>
        <v>-0.12525389263854814</v>
      </c>
      <c r="AL86" s="119">
        <f t="shared" si="102"/>
        <v>-1.1146731838236277</v>
      </c>
      <c r="AM86" s="119">
        <f t="shared" si="103"/>
        <v>-0.62324540902213976</v>
      </c>
      <c r="AN86" s="119">
        <f t="shared" si="89"/>
        <v>5.2904600515777211</v>
      </c>
      <c r="AO86" s="119">
        <f t="shared" si="89"/>
        <v>5.2904600747960497</v>
      </c>
      <c r="AP86" s="119">
        <f t="shared" si="89"/>
        <v>5.2904603793645526</v>
      </c>
      <c r="AQ86" s="119">
        <f t="shared" si="89"/>
        <v>5.2904643745559969</v>
      </c>
      <c r="AR86" s="119">
        <f t="shared" si="89"/>
        <v>5.2905167793997059</v>
      </c>
      <c r="AS86" s="119">
        <f t="shared" si="89"/>
        <v>5.2912037834342103</v>
      </c>
      <c r="AT86" s="119">
        <f t="shared" si="89"/>
        <v>5.3001443232260392</v>
      </c>
      <c r="AU86" s="119">
        <f t="shared" si="104"/>
        <v>5.4073082158046688</v>
      </c>
      <c r="AW86" s="119">
        <f t="shared" si="70"/>
        <v>9.9826315938819719E-3</v>
      </c>
      <c r="AX86" s="119">
        <v>14800</v>
      </c>
      <c r="AY86" s="119">
        <f t="shared" si="71"/>
        <v>1.1196099663995908E-2</v>
      </c>
      <c r="AZ86" s="119">
        <f t="shared" si="72"/>
        <v>9.9826315938819719E-3</v>
      </c>
      <c r="BA86" s="119">
        <f t="shared" si="73"/>
        <v>1.2134680701139365E-3</v>
      </c>
      <c r="BB86" s="119">
        <f t="shared" si="74"/>
        <v>0.9149202830079568</v>
      </c>
      <c r="BC86" s="119">
        <f t="shared" si="75"/>
        <v>0.23969267830510044</v>
      </c>
      <c r="BD86" s="119">
        <f t="shared" si="76"/>
        <v>2.2266239724996564</v>
      </c>
      <c r="BE86" s="119">
        <f t="shared" si="77"/>
        <v>2.0312013418417108</v>
      </c>
      <c r="BF86" s="119">
        <f t="shared" si="90"/>
        <v>8.3938603015706903</v>
      </c>
      <c r="BG86" s="119">
        <f t="shared" si="90"/>
        <v>8.3938602858092395</v>
      </c>
      <c r="BH86" s="119">
        <f t="shared" si="90"/>
        <v>8.3938605055843016</v>
      </c>
      <c r="BI86" s="119">
        <f t="shared" si="90"/>
        <v>8.3938574410701214</v>
      </c>
      <c r="BJ86" s="119">
        <f t="shared" si="90"/>
        <v>8.3939001708333123</v>
      </c>
      <c r="BK86" s="119">
        <f t="shared" si="90"/>
        <v>8.3933040972090005</v>
      </c>
      <c r="BL86" s="119">
        <f t="shared" si="90"/>
        <v>8.4015664368096452</v>
      </c>
      <c r="BM86" s="119">
        <f t="shared" si="78"/>
        <v>8.2741865122044782</v>
      </c>
    </row>
    <row r="87" spans="1:65" ht="12.95" customHeight="1" x14ac:dyDescent="0.2">
      <c r="A87" s="144" t="s">
        <v>123</v>
      </c>
      <c r="B87" s="157" t="s">
        <v>109</v>
      </c>
      <c r="C87" s="171">
        <v>56639.103000000003</v>
      </c>
      <c r="D87" s="143"/>
      <c r="E87" s="119">
        <f t="shared" si="92"/>
        <v>9659.0075599888278</v>
      </c>
      <c r="F87" s="119">
        <f t="shared" si="93"/>
        <v>9659</v>
      </c>
      <c r="G87" s="119">
        <f t="shared" si="82"/>
        <v>2.0136000021011569E-3</v>
      </c>
      <c r="K87" s="119">
        <f t="shared" si="91"/>
        <v>2.0136000021011569E-3</v>
      </c>
      <c r="O87" s="119">
        <f t="shared" ca="1" si="88"/>
        <v>3.408019121744188E-2</v>
      </c>
      <c r="Q87" s="172">
        <f t="shared" si="94"/>
        <v>41620.603000000003</v>
      </c>
      <c r="S87" s="120">
        <v>1</v>
      </c>
      <c r="W87" s="143"/>
      <c r="Z87" s="119">
        <f t="shared" si="95"/>
        <v>9659</v>
      </c>
      <c r="AA87" s="119">
        <f t="shared" si="96"/>
        <v>2.2731586571056932E-3</v>
      </c>
      <c r="AB87" s="140">
        <f t="shared" si="83"/>
        <v>6.7370695387763895E-8</v>
      </c>
      <c r="AC87" s="140">
        <f t="shared" si="84"/>
        <v>3.1005017074603718E-3</v>
      </c>
      <c r="AD87" s="119">
        <f t="shared" si="85"/>
        <v>3.1005017074603718E-3</v>
      </c>
      <c r="AE87" s="119">
        <f t="shared" si="97"/>
        <v>3.3600603624649081E-3</v>
      </c>
      <c r="AF87" s="119">
        <f t="shared" si="86"/>
        <v>-1.3464603603637513E-3</v>
      </c>
      <c r="AG87" s="120">
        <f t="shared" si="87"/>
        <v>3.1005017074603718E-3</v>
      </c>
      <c r="AH87" s="119">
        <f t="shared" si="98"/>
        <v>-1.086901705359215E-3</v>
      </c>
      <c r="AI87" s="119">
        <f t="shared" si="99"/>
        <v>1.0614532540471808</v>
      </c>
      <c r="AJ87" s="119">
        <f t="shared" si="100"/>
        <v>-0.42752555534978587</v>
      </c>
      <c r="AK87" s="119">
        <f t="shared" si="101"/>
        <v>-0.12525389263854814</v>
      </c>
      <c r="AL87" s="119">
        <f t="shared" si="102"/>
        <v>-1.1146731838236277</v>
      </c>
      <c r="AM87" s="119">
        <f t="shared" si="103"/>
        <v>-0.62324540902213976</v>
      </c>
      <c r="AN87" s="119">
        <f t="shared" si="89"/>
        <v>5.2904600515777211</v>
      </c>
      <c r="AO87" s="119">
        <f t="shared" si="89"/>
        <v>5.2904600747960497</v>
      </c>
      <c r="AP87" s="119">
        <f t="shared" si="89"/>
        <v>5.2904603793645526</v>
      </c>
      <c r="AQ87" s="119">
        <f t="shared" si="89"/>
        <v>5.2904643745559969</v>
      </c>
      <c r="AR87" s="119">
        <f t="shared" si="89"/>
        <v>5.2905167793997059</v>
      </c>
      <c r="AS87" s="119">
        <f t="shared" si="89"/>
        <v>5.2912037834342103</v>
      </c>
      <c r="AT87" s="119">
        <f t="shared" si="89"/>
        <v>5.3001443232260392</v>
      </c>
      <c r="AU87" s="119">
        <f t="shared" si="104"/>
        <v>5.4073082158046688</v>
      </c>
      <c r="AW87" s="119">
        <f t="shared" si="70"/>
        <v>1.0281850431792864E-2</v>
      </c>
      <c r="AX87" s="119">
        <v>15000</v>
      </c>
      <c r="AY87" s="119">
        <f t="shared" si="71"/>
        <v>1.1148819980238476E-2</v>
      </c>
      <c r="AZ87" s="119">
        <f t="shared" si="72"/>
        <v>1.0281850431792864E-2</v>
      </c>
      <c r="BA87" s="119">
        <f t="shared" si="73"/>
        <v>8.669695484456115E-4</v>
      </c>
      <c r="BB87" s="119">
        <f t="shared" si="74"/>
        <v>0.9048074675841955</v>
      </c>
      <c r="BC87" s="119">
        <f t="shared" si="75"/>
        <v>0.14644458171386271</v>
      </c>
      <c r="BD87" s="119">
        <f t="shared" si="76"/>
        <v>2.3217001208036292</v>
      </c>
      <c r="BE87" s="119">
        <f t="shared" si="77"/>
        <v>2.3011394309453688</v>
      </c>
      <c r="BF87" s="119">
        <f t="shared" si="90"/>
        <v>8.4973420150135883</v>
      </c>
      <c r="BG87" s="119">
        <f t="shared" si="90"/>
        <v>8.4973419764112634</v>
      </c>
      <c r="BH87" s="119">
        <f t="shared" si="90"/>
        <v>8.4973424376395723</v>
      </c>
      <c r="BI87" s="119">
        <f t="shared" si="90"/>
        <v>8.4973369267728618</v>
      </c>
      <c r="BJ87" s="119">
        <f t="shared" si="90"/>
        <v>8.4974027692840544</v>
      </c>
      <c r="BK87" s="119">
        <f t="shared" si="90"/>
        <v>8.4966157202052539</v>
      </c>
      <c r="BL87" s="119">
        <f t="shared" si="90"/>
        <v>8.5059703550210095</v>
      </c>
      <c r="BM87" s="119">
        <f t="shared" si="78"/>
        <v>8.3857164984483923</v>
      </c>
    </row>
    <row r="88" spans="1:65" ht="12.95" customHeight="1" x14ac:dyDescent="0.2">
      <c r="A88" s="173" t="s">
        <v>126</v>
      </c>
      <c r="B88" s="156"/>
      <c r="C88" s="67">
        <v>56696.634599999998</v>
      </c>
      <c r="D88" s="67">
        <v>1E-4</v>
      </c>
      <c r="E88" s="119">
        <f t="shared" si="92"/>
        <v>9875.0078843745014</v>
      </c>
      <c r="F88" s="119">
        <f t="shared" si="93"/>
        <v>9875</v>
      </c>
      <c r="G88" s="119">
        <f t="shared" si="82"/>
        <v>2.0999999978812411E-3</v>
      </c>
      <c r="K88" s="119">
        <f t="shared" si="91"/>
        <v>2.0999999978812411E-3</v>
      </c>
      <c r="O88" s="119">
        <f t="shared" ca="1" si="88"/>
        <v>3.3414139923411162E-2</v>
      </c>
      <c r="Q88" s="172">
        <f t="shared" si="94"/>
        <v>41678.134599999998</v>
      </c>
      <c r="S88" s="120">
        <v>1</v>
      </c>
      <c r="W88" s="67"/>
      <c r="Z88" s="119">
        <f t="shared" si="95"/>
        <v>9875</v>
      </c>
      <c r="AA88" s="119">
        <f t="shared" si="96"/>
        <v>2.9565704842546615E-3</v>
      </c>
      <c r="AB88" s="140">
        <f t="shared" si="83"/>
        <v>7.3371299812599784E-7</v>
      </c>
      <c r="AC88" s="140">
        <f t="shared" si="84"/>
        <v>2.7403282579673157E-3</v>
      </c>
      <c r="AD88" s="119">
        <f t="shared" si="85"/>
        <v>2.7403282579673157E-3</v>
      </c>
      <c r="AE88" s="119">
        <f t="shared" si="97"/>
        <v>3.596898744340736E-3</v>
      </c>
      <c r="AF88" s="119">
        <f t="shared" si="86"/>
        <v>-1.4968987464594949E-3</v>
      </c>
      <c r="AG88" s="120">
        <f t="shared" si="87"/>
        <v>2.7403282579673157E-3</v>
      </c>
      <c r="AH88" s="119">
        <f t="shared" si="98"/>
        <v>-6.4032826008607465E-4</v>
      </c>
      <c r="AI88" s="119">
        <f t="shared" si="99"/>
        <v>1.0785677168622845</v>
      </c>
      <c r="AJ88" s="119">
        <f t="shared" si="100"/>
        <v>-0.29522984457219992</v>
      </c>
      <c r="AK88" s="119">
        <f t="shared" si="101"/>
        <v>-0.11529160386231165</v>
      </c>
      <c r="AL88" s="119">
        <f t="shared" si="102"/>
        <v>-0.97261546921492403</v>
      </c>
      <c r="AM88" s="119">
        <f t="shared" si="103"/>
        <v>-0.52865472152519533</v>
      </c>
      <c r="AN88" s="119">
        <f t="shared" si="89"/>
        <v>5.4219128137019705</v>
      </c>
      <c r="AO88" s="119">
        <f t="shared" si="89"/>
        <v>5.4219128715713625</v>
      </c>
      <c r="AP88" s="119">
        <f t="shared" si="89"/>
        <v>5.4219135082568188</v>
      </c>
      <c r="AQ88" s="119">
        <f t="shared" si="89"/>
        <v>5.4219205131095345</v>
      </c>
      <c r="AR88" s="119">
        <f t="shared" si="89"/>
        <v>5.4219975771594084</v>
      </c>
      <c r="AS88" s="119">
        <f t="shared" si="89"/>
        <v>5.4228449431390677</v>
      </c>
      <c r="AT88" s="119">
        <f t="shared" si="89"/>
        <v>5.4321079226712676</v>
      </c>
      <c r="AU88" s="119">
        <f t="shared" si="104"/>
        <v>5.5277606009480964</v>
      </c>
      <c r="AW88" s="119">
        <f t="shared" si="70"/>
        <v>1.0584183395551321E-2</v>
      </c>
      <c r="AX88" s="119">
        <v>15200</v>
      </c>
      <c r="AY88" s="119">
        <f t="shared" si="71"/>
        <v>1.1099164744692832E-2</v>
      </c>
      <c r="AZ88" s="119">
        <f t="shared" si="72"/>
        <v>1.0584183395551321E-2</v>
      </c>
      <c r="BA88" s="119">
        <f t="shared" si="73"/>
        <v>5.1498134914150994E-4</v>
      </c>
      <c r="BB88" s="119">
        <f t="shared" si="74"/>
        <v>0.89573916924319374</v>
      </c>
      <c r="BC88" s="119">
        <f t="shared" si="75"/>
        <v>5.3865158072290899E-2</v>
      </c>
      <c r="BD88" s="119">
        <f t="shared" si="76"/>
        <v>2.4147820216432154</v>
      </c>
      <c r="BE88" s="119">
        <f t="shared" si="77"/>
        <v>2.6295332089895602</v>
      </c>
      <c r="BF88" s="119">
        <f t="shared" si="90"/>
        <v>8.599732793838891</v>
      </c>
      <c r="BG88" s="119">
        <f t="shared" si="90"/>
        <v>8.5997327173698501</v>
      </c>
      <c r="BH88" s="119">
        <f t="shared" si="90"/>
        <v>8.599733525149226</v>
      </c>
      <c r="BI88" s="119">
        <f t="shared" si="90"/>
        <v>8.5997249921502359</v>
      </c>
      <c r="BJ88" s="119">
        <f t="shared" si="90"/>
        <v>8.5998151267314356</v>
      </c>
      <c r="BK88" s="119">
        <f t="shared" si="90"/>
        <v>8.5988625849701421</v>
      </c>
      <c r="BL88" s="119">
        <f t="shared" si="90"/>
        <v>8.6088799928886548</v>
      </c>
      <c r="BM88" s="119">
        <f t="shared" si="78"/>
        <v>8.4972464846923064</v>
      </c>
    </row>
    <row r="89" spans="1:65" ht="12.95" customHeight="1" x14ac:dyDescent="0.2">
      <c r="A89" s="176" t="s">
        <v>127</v>
      </c>
      <c r="B89" s="177" t="s">
        <v>110</v>
      </c>
      <c r="C89" s="176">
        <v>57029.975899999998</v>
      </c>
      <c r="D89" s="176" t="s">
        <v>128</v>
      </c>
      <c r="E89" s="119">
        <f t="shared" si="92"/>
        <v>11126.525814193057</v>
      </c>
      <c r="F89" s="119">
        <f t="shared" si="93"/>
        <v>11126.5</v>
      </c>
      <c r="G89" s="119">
        <f t="shared" si="82"/>
        <v>6.8755999964196235E-3</v>
      </c>
      <c r="J89" s="119">
        <f t="shared" ref="J89:J94" si="105">+G89</f>
        <v>6.8755999964196235E-3</v>
      </c>
      <c r="O89" s="119">
        <f t="shared" ca="1" si="88"/>
        <v>2.9555051060080453E-2</v>
      </c>
      <c r="Q89" s="172">
        <f t="shared" si="94"/>
        <v>42011.475899999998</v>
      </c>
      <c r="S89" s="120">
        <v>1</v>
      </c>
      <c r="W89" s="176"/>
      <c r="Z89" s="119">
        <f t="shared" si="95"/>
        <v>11126.5</v>
      </c>
      <c r="AA89" s="119">
        <f t="shared" si="96"/>
        <v>7.0528056998617047E-3</v>
      </c>
      <c r="AB89" s="140">
        <f t="shared" si="83"/>
        <v>3.1401861332402838E-8</v>
      </c>
      <c r="AC89" s="140">
        <f t="shared" si="84"/>
        <v>4.863421859230571E-3</v>
      </c>
      <c r="AD89" s="119">
        <f t="shared" si="85"/>
        <v>4.863421859230571E-3</v>
      </c>
      <c r="AE89" s="119">
        <f t="shared" si="97"/>
        <v>5.0406275626726522E-3</v>
      </c>
      <c r="AF89" s="119">
        <f t="shared" si="86"/>
        <v>1.8349724337469713E-3</v>
      </c>
      <c r="AG89" s="120">
        <f t="shared" si="87"/>
        <v>4.863421859230571E-3</v>
      </c>
      <c r="AH89" s="119">
        <f t="shared" si="98"/>
        <v>2.0121781371890525E-3</v>
      </c>
      <c r="AI89" s="119">
        <f t="shared" si="99"/>
        <v>1.1391046964488774</v>
      </c>
      <c r="AJ89" s="119">
        <f t="shared" si="100"/>
        <v>0.56134114111759137</v>
      </c>
      <c r="AK89" s="119">
        <f t="shared" si="101"/>
        <v>-1.0720236935905722E-2</v>
      </c>
      <c r="AL89" s="119">
        <f t="shared" si="102"/>
        <v>-7.6913932044684621E-2</v>
      </c>
      <c r="AM89" s="119">
        <f t="shared" si="103"/>
        <v>-3.8475935736928264E-2</v>
      </c>
      <c r="AN89" s="119">
        <f t="shared" si="89"/>
        <v>6.2163404342411219</v>
      </c>
      <c r="AO89" s="119">
        <f t="shared" si="89"/>
        <v>6.2163404926343802</v>
      </c>
      <c r="AP89" s="119">
        <f t="shared" si="89"/>
        <v>6.2163409121093363</v>
      </c>
      <c r="AQ89" s="119">
        <f t="shared" si="89"/>
        <v>6.2163439254575312</v>
      </c>
      <c r="AR89" s="119">
        <f t="shared" si="89"/>
        <v>6.2163655721845048</v>
      </c>
      <c r="AS89" s="119">
        <f t="shared" si="89"/>
        <v>6.2165210729705915</v>
      </c>
      <c r="AT89" s="119">
        <f t="shared" si="89"/>
        <v>6.2176380765863266</v>
      </c>
      <c r="AU89" s="119">
        <f t="shared" si="104"/>
        <v>6.225659489869388</v>
      </c>
      <c r="AW89" s="119">
        <f t="shared" si="70"/>
        <v>1.0889630485157339E-2</v>
      </c>
      <c r="AX89" s="119">
        <v>15400</v>
      </c>
      <c r="AY89" s="119">
        <f t="shared" si="71"/>
        <v>1.1050635204445892E-2</v>
      </c>
      <c r="AZ89" s="119">
        <f t="shared" si="72"/>
        <v>1.0889630485157339E-2</v>
      </c>
      <c r="BA89" s="119">
        <f t="shared" si="73"/>
        <v>1.6100471928855268E-4</v>
      </c>
      <c r="BB89" s="119">
        <f t="shared" si="74"/>
        <v>0.88771903552823384</v>
      </c>
      <c r="BC89" s="119">
        <f t="shared" si="75"/>
        <v>-3.7423148321127697E-2</v>
      </c>
      <c r="BD89" s="119">
        <f t="shared" si="76"/>
        <v>2.5061051506425187</v>
      </c>
      <c r="BE89" s="119">
        <f t="shared" si="77"/>
        <v>3.0405557428711711</v>
      </c>
      <c r="BF89" s="119">
        <f t="shared" si="90"/>
        <v>8.7011517164952874</v>
      </c>
      <c r="BG89" s="119">
        <f t="shared" si="90"/>
        <v>8.7011515883519372</v>
      </c>
      <c r="BH89" s="119">
        <f t="shared" si="90"/>
        <v>8.7011528139524223</v>
      </c>
      <c r="BI89" s="119">
        <f t="shared" si="90"/>
        <v>8.7011410918964653</v>
      </c>
      <c r="BJ89" s="119">
        <f t="shared" si="90"/>
        <v>8.7012532006174812</v>
      </c>
      <c r="BK89" s="119">
        <f t="shared" si="90"/>
        <v>8.7001805473016702</v>
      </c>
      <c r="BL89" s="119">
        <f t="shared" si="90"/>
        <v>8.7104024672860128</v>
      </c>
      <c r="BM89" s="119">
        <f t="shared" si="78"/>
        <v>8.6087764709362204</v>
      </c>
    </row>
    <row r="90" spans="1:65" ht="12.95" customHeight="1" x14ac:dyDescent="0.2">
      <c r="A90" s="176" t="s">
        <v>127</v>
      </c>
      <c r="B90" s="177" t="s">
        <v>110</v>
      </c>
      <c r="C90" s="176">
        <v>57029.976000000002</v>
      </c>
      <c r="D90" s="176" t="s">
        <v>129</v>
      </c>
      <c r="E90" s="119">
        <f t="shared" si="92"/>
        <v>11126.52618963948</v>
      </c>
      <c r="F90" s="119">
        <f t="shared" si="93"/>
        <v>11126.5</v>
      </c>
      <c r="G90" s="119">
        <f t="shared" si="82"/>
        <v>6.9756000011693686E-3</v>
      </c>
      <c r="J90" s="119">
        <f t="shared" si="105"/>
        <v>6.9756000011693686E-3</v>
      </c>
      <c r="O90" s="119">
        <f t="shared" ca="1" si="88"/>
        <v>2.9555051060080453E-2</v>
      </c>
      <c r="Q90" s="172">
        <f t="shared" si="94"/>
        <v>42011.476000000002</v>
      </c>
      <c r="S90" s="120">
        <v>1</v>
      </c>
      <c r="W90" s="176"/>
      <c r="Z90" s="119">
        <f t="shared" si="95"/>
        <v>11126.5</v>
      </c>
      <c r="AA90" s="119">
        <f t="shared" si="96"/>
        <v>7.0528056998617047E-3</v>
      </c>
      <c r="AB90" s="140">
        <f t="shared" si="83"/>
        <v>5.9607199105717864E-9</v>
      </c>
      <c r="AC90" s="140">
        <f t="shared" si="84"/>
        <v>4.9634218639803161E-3</v>
      </c>
      <c r="AD90" s="119">
        <f t="shared" si="85"/>
        <v>4.9634218639803161E-3</v>
      </c>
      <c r="AE90" s="119">
        <f t="shared" si="97"/>
        <v>5.0406275626726522E-3</v>
      </c>
      <c r="AF90" s="119">
        <f t="shared" si="86"/>
        <v>1.9349724384967164E-3</v>
      </c>
      <c r="AG90" s="120">
        <f t="shared" si="87"/>
        <v>4.9634218639803161E-3</v>
      </c>
      <c r="AH90" s="119">
        <f t="shared" si="98"/>
        <v>2.0121781371890525E-3</v>
      </c>
      <c r="AI90" s="119">
        <f t="shared" si="99"/>
        <v>1.1391046964488774</v>
      </c>
      <c r="AJ90" s="119">
        <f t="shared" si="100"/>
        <v>0.56134114111759137</v>
      </c>
      <c r="AK90" s="119">
        <f t="shared" si="101"/>
        <v>-1.0720236935905722E-2</v>
      </c>
      <c r="AL90" s="119">
        <f t="shared" si="102"/>
        <v>-7.6913932044684621E-2</v>
      </c>
      <c r="AM90" s="119">
        <f t="shared" si="103"/>
        <v>-3.8475935736928264E-2</v>
      </c>
      <c r="AN90" s="119">
        <f t="shared" si="89"/>
        <v>6.2163404342411219</v>
      </c>
      <c r="AO90" s="119">
        <f t="shared" si="89"/>
        <v>6.2163404926343802</v>
      </c>
      <c r="AP90" s="119">
        <f t="shared" si="89"/>
        <v>6.2163409121093363</v>
      </c>
      <c r="AQ90" s="119">
        <f t="shared" si="89"/>
        <v>6.2163439254575312</v>
      </c>
      <c r="AR90" s="119">
        <f t="shared" si="89"/>
        <v>6.2163655721845048</v>
      </c>
      <c r="AS90" s="119">
        <f t="shared" si="89"/>
        <v>6.2165210729705915</v>
      </c>
      <c r="AT90" s="119">
        <f t="shared" si="89"/>
        <v>6.2176380765863266</v>
      </c>
      <c r="AU90" s="119">
        <f t="shared" si="104"/>
        <v>6.225659489869388</v>
      </c>
      <c r="AW90" s="119">
        <f t="shared" si="70"/>
        <v>1.1198191700610921E-2</v>
      </c>
      <c r="AX90" s="119">
        <v>15600</v>
      </c>
      <c r="AY90" s="119">
        <f t="shared" si="71"/>
        <v>1.1006551954027534E-2</v>
      </c>
      <c r="AZ90" s="119">
        <f t="shared" si="72"/>
        <v>1.1198191700610921E-2</v>
      </c>
      <c r="BA90" s="119">
        <f t="shared" si="73"/>
        <v>-1.9163974658338692E-4</v>
      </c>
      <c r="BB90" s="119">
        <f t="shared" si="74"/>
        <v>0.88074526434297884</v>
      </c>
      <c r="BC90" s="119">
        <f t="shared" si="75"/>
        <v>-0.12688276146586919</v>
      </c>
      <c r="BD90" s="119">
        <f t="shared" si="76"/>
        <v>2.5958989660693672</v>
      </c>
      <c r="BE90" s="119">
        <f t="shared" si="77"/>
        <v>3.573656250752669</v>
      </c>
      <c r="BF90" s="119">
        <f t="shared" si="90"/>
        <v>8.801717943156449</v>
      </c>
      <c r="BG90" s="119">
        <f t="shared" si="90"/>
        <v>8.8017177567003948</v>
      </c>
      <c r="BH90" s="119">
        <f t="shared" si="90"/>
        <v>8.8017194023634104</v>
      </c>
      <c r="BI90" s="119">
        <f t="shared" si="90"/>
        <v>8.8017048776578033</v>
      </c>
      <c r="BJ90" s="119">
        <f t="shared" si="90"/>
        <v>8.8018330682147692</v>
      </c>
      <c r="BK90" s="119">
        <f t="shared" si="90"/>
        <v>8.8007012897977042</v>
      </c>
      <c r="BL90" s="119">
        <f t="shared" si="90"/>
        <v>8.8106621320481135</v>
      </c>
      <c r="BM90" s="119">
        <f t="shared" si="78"/>
        <v>8.7203064571801345</v>
      </c>
    </row>
    <row r="91" spans="1:65" ht="12.95" customHeight="1" x14ac:dyDescent="0.2">
      <c r="A91" s="176" t="s">
        <v>127</v>
      </c>
      <c r="B91" s="177" t="s">
        <v>110</v>
      </c>
      <c r="C91" s="176">
        <v>57029.9761</v>
      </c>
      <c r="D91" s="176" t="s">
        <v>130</v>
      </c>
      <c r="E91" s="119">
        <f t="shared" si="92"/>
        <v>11126.526565085876</v>
      </c>
      <c r="F91" s="119">
        <f t="shared" si="93"/>
        <v>11126.5</v>
      </c>
      <c r="G91" s="119">
        <f t="shared" si="82"/>
        <v>7.0755999986431561E-3</v>
      </c>
      <c r="J91" s="119">
        <f t="shared" si="105"/>
        <v>7.0755999986431561E-3</v>
      </c>
      <c r="O91" s="119">
        <f t="shared" ca="1" si="88"/>
        <v>2.9555051060080453E-2</v>
      </c>
      <c r="Q91" s="172">
        <f t="shared" si="94"/>
        <v>42011.4761</v>
      </c>
      <c r="S91" s="120">
        <v>1</v>
      </c>
      <c r="W91" s="176"/>
      <c r="Z91" s="119">
        <f t="shared" si="95"/>
        <v>11126.5</v>
      </c>
      <c r="AA91" s="119">
        <f t="shared" si="96"/>
        <v>7.0528056998617047E-3</v>
      </c>
      <c r="AB91" s="140">
        <f t="shared" si="83"/>
        <v>5.1958005693807809E-10</v>
      </c>
      <c r="AC91" s="140">
        <f t="shared" si="84"/>
        <v>5.0634218614541036E-3</v>
      </c>
      <c r="AD91" s="119">
        <f t="shared" si="85"/>
        <v>5.0634218614541036E-3</v>
      </c>
      <c r="AE91" s="119">
        <f t="shared" si="97"/>
        <v>5.0406275626726522E-3</v>
      </c>
      <c r="AF91" s="119">
        <f t="shared" si="86"/>
        <v>2.034972435970504E-3</v>
      </c>
      <c r="AG91" s="120">
        <f t="shared" si="87"/>
        <v>5.0634218614541036E-3</v>
      </c>
      <c r="AH91" s="119">
        <f t="shared" si="98"/>
        <v>2.0121781371890525E-3</v>
      </c>
      <c r="AI91" s="119">
        <f t="shared" si="99"/>
        <v>1.1391046964488774</v>
      </c>
      <c r="AJ91" s="119">
        <f t="shared" si="100"/>
        <v>0.56134114111759137</v>
      </c>
      <c r="AK91" s="119">
        <f t="shared" si="101"/>
        <v>-1.0720236935905722E-2</v>
      </c>
      <c r="AL91" s="119">
        <f t="shared" si="102"/>
        <v>-7.6913932044684621E-2</v>
      </c>
      <c r="AM91" s="119">
        <f t="shared" si="103"/>
        <v>-3.8475935736928264E-2</v>
      </c>
      <c r="AN91" s="119">
        <f t="shared" ref="AN91:AT100" si="106">$AU91+$AB$7*SIN(AO91)</f>
        <v>6.2163404342411219</v>
      </c>
      <c r="AO91" s="119">
        <f t="shared" si="106"/>
        <v>6.2163404926343802</v>
      </c>
      <c r="AP91" s="119">
        <f t="shared" si="106"/>
        <v>6.2163409121093363</v>
      </c>
      <c r="AQ91" s="119">
        <f t="shared" si="106"/>
        <v>6.2163439254575312</v>
      </c>
      <c r="AR91" s="119">
        <f t="shared" si="106"/>
        <v>6.2163655721845048</v>
      </c>
      <c r="AS91" s="119">
        <f t="shared" si="106"/>
        <v>6.2165210729705915</v>
      </c>
      <c r="AT91" s="119">
        <f t="shared" si="106"/>
        <v>6.2176380765863266</v>
      </c>
      <c r="AU91" s="119">
        <f t="shared" si="104"/>
        <v>6.225659489869388</v>
      </c>
      <c r="AW91" s="119">
        <f t="shared" si="70"/>
        <v>1.1509867041912066E-2</v>
      </c>
      <c r="AX91" s="119">
        <v>15800</v>
      </c>
      <c r="AY91" s="119">
        <f t="shared" si="71"/>
        <v>1.0970063315546058E-2</v>
      </c>
      <c r="AZ91" s="119">
        <f t="shared" si="72"/>
        <v>1.1509867041912066E-2</v>
      </c>
      <c r="BA91" s="119">
        <f t="shared" si="73"/>
        <v>-5.3980372636600743E-4</v>
      </c>
      <c r="BB91" s="119">
        <f t="shared" si="74"/>
        <v>0.8748127179684152</v>
      </c>
      <c r="BC91" s="119">
        <f t="shared" si="75"/>
        <v>-0.21404446636059152</v>
      </c>
      <c r="BD91" s="119">
        <f t="shared" si="76"/>
        <v>2.6843867819112779</v>
      </c>
      <c r="BE91" s="119">
        <f t="shared" si="77"/>
        <v>4.2979292267824505</v>
      </c>
      <c r="BF91" s="119">
        <f t="shared" si="90"/>
        <v>8.9015502207584767</v>
      </c>
      <c r="BG91" s="119">
        <f t="shared" si="90"/>
        <v>8.9015499819154975</v>
      </c>
      <c r="BH91" s="119">
        <f t="shared" si="90"/>
        <v>8.9015519582525684</v>
      </c>
      <c r="BI91" s="119">
        <f t="shared" si="90"/>
        <v>8.901535604728517</v>
      </c>
      <c r="BJ91" s="119">
        <f t="shared" si="90"/>
        <v>8.9016709199929949</v>
      </c>
      <c r="BK91" s="119">
        <f t="shared" si="90"/>
        <v>8.900550951913198</v>
      </c>
      <c r="BL91" s="119">
        <f t="shared" si="90"/>
        <v>8.9097990327447043</v>
      </c>
      <c r="BM91" s="119">
        <f t="shared" si="78"/>
        <v>8.8318364434240486</v>
      </c>
    </row>
    <row r="92" spans="1:65" ht="12.95" customHeight="1" x14ac:dyDescent="0.2">
      <c r="A92" s="176" t="s">
        <v>127</v>
      </c>
      <c r="B92" s="177" t="s">
        <v>110</v>
      </c>
      <c r="C92" s="176">
        <v>57035.037499999999</v>
      </c>
      <c r="D92" s="176" t="s">
        <v>129</v>
      </c>
      <c r="E92" s="119">
        <f t="shared" si="92"/>
        <v>11145.529409467841</v>
      </c>
      <c r="F92" s="119">
        <f t="shared" si="93"/>
        <v>11145.5</v>
      </c>
      <c r="G92" s="119">
        <f t="shared" si="82"/>
        <v>7.8331999975489452E-3</v>
      </c>
      <c r="J92" s="119">
        <f t="shared" si="105"/>
        <v>7.8331999975489452E-3</v>
      </c>
      <c r="O92" s="119">
        <f t="shared" ca="1" si="88"/>
        <v>2.9496463214772194E-2</v>
      </c>
      <c r="Q92" s="172">
        <f t="shared" si="94"/>
        <v>42016.537499999999</v>
      </c>
      <c r="S92" s="120">
        <v>1</v>
      </c>
      <c r="W92" s="176"/>
      <c r="Z92" s="119">
        <f t="shared" si="95"/>
        <v>11145.5</v>
      </c>
      <c r="AA92" s="119">
        <f t="shared" si="96"/>
        <v>7.1108839054105583E-3</v>
      </c>
      <c r="AB92" s="140">
        <f t="shared" si="83"/>
        <v>5.2174053696207071E-7</v>
      </c>
      <c r="AC92" s="140">
        <f t="shared" si="84"/>
        <v>5.7858016988097151E-3</v>
      </c>
      <c r="AD92" s="119">
        <f t="shared" si="85"/>
        <v>5.7858016988097151E-3</v>
      </c>
      <c r="AE92" s="119">
        <f t="shared" si="97"/>
        <v>5.0634856066713281E-3</v>
      </c>
      <c r="AF92" s="119">
        <f t="shared" si="86"/>
        <v>2.7697143908776171E-3</v>
      </c>
      <c r="AG92" s="120">
        <f t="shared" si="87"/>
        <v>5.7858016988097151E-3</v>
      </c>
      <c r="AH92" s="119">
        <f t="shared" si="98"/>
        <v>2.0473982987392302E-3</v>
      </c>
      <c r="AI92" s="119">
        <f t="shared" si="99"/>
        <v>1.1392425556355714</v>
      </c>
      <c r="AJ92" s="119">
        <f t="shared" si="100"/>
        <v>0.57300411146847796</v>
      </c>
      <c r="AK92" s="119">
        <f t="shared" si="101"/>
        <v>-8.7493287840311705E-3</v>
      </c>
      <c r="AL92" s="119">
        <f t="shared" si="102"/>
        <v>-6.2752662626069239E-2</v>
      </c>
      <c r="AM92" s="119">
        <f t="shared" si="103"/>
        <v>-3.1386631765139374E-2</v>
      </c>
      <c r="AN92" s="119">
        <f t="shared" si="106"/>
        <v>6.2286500052729101</v>
      </c>
      <c r="AO92" s="119">
        <f t="shared" si="106"/>
        <v>6.2286500531278266</v>
      </c>
      <c r="AP92" s="119">
        <f t="shared" si="106"/>
        <v>6.2286503966423039</v>
      </c>
      <c r="AQ92" s="119">
        <f t="shared" si="106"/>
        <v>6.2286528624743562</v>
      </c>
      <c r="AR92" s="119">
        <f t="shared" si="106"/>
        <v>6.2286705628181966</v>
      </c>
      <c r="AS92" s="119">
        <f t="shared" si="106"/>
        <v>6.2287976197015729</v>
      </c>
      <c r="AT92" s="119">
        <f t="shared" si="106"/>
        <v>6.2297096357255795</v>
      </c>
      <c r="AU92" s="119">
        <f t="shared" si="104"/>
        <v>6.2362548385625596</v>
      </c>
      <c r="AW92" s="119">
        <f t="shared" si="70"/>
        <v>1.1824656509060776E-2</v>
      </c>
      <c r="AX92" s="119">
        <v>16000</v>
      </c>
      <c r="AY92" s="119">
        <f t="shared" si="71"/>
        <v>1.0944155578602724E-2</v>
      </c>
      <c r="AZ92" s="119">
        <f t="shared" si="72"/>
        <v>1.1824656509060776E-2</v>
      </c>
      <c r="BA92" s="119">
        <f t="shared" si="73"/>
        <v>-8.8050093045805239E-4</v>
      </c>
      <c r="BB92" s="119">
        <f t="shared" si="74"/>
        <v>0.86991457494017455</v>
      </c>
      <c r="BC92" s="119">
        <f t="shared" si="75"/>
        <v>-0.29849252682250077</v>
      </c>
      <c r="BD92" s="119">
        <f t="shared" si="76"/>
        <v>2.7717860462351314</v>
      </c>
      <c r="BE92" s="119">
        <f t="shared" si="77"/>
        <v>5.3464568196694167</v>
      </c>
      <c r="BF92" s="119">
        <f t="shared" ref="BF92:BL101" si="107">$BM92+$AB$7*SIN(BG92)</f>
        <v>9.000766601795986</v>
      </c>
      <c r="BG92" s="119">
        <f t="shared" si="107"/>
        <v>9.0007663315437529</v>
      </c>
      <c r="BH92" s="119">
        <f t="shared" si="107"/>
        <v>9.000768456796461</v>
      </c>
      <c r="BI92" s="119">
        <f t="shared" si="107"/>
        <v>9.000751743839519</v>
      </c>
      <c r="BJ92" s="119">
        <f t="shared" si="107"/>
        <v>9.0008831708917629</v>
      </c>
      <c r="BK92" s="119">
        <f t="shared" si="107"/>
        <v>8.9998494465512238</v>
      </c>
      <c r="BL92" s="119">
        <f t="shared" si="107"/>
        <v>9.0079671664670968</v>
      </c>
      <c r="BM92" s="119">
        <f t="shared" si="78"/>
        <v>8.9433664296679627</v>
      </c>
    </row>
    <row r="93" spans="1:65" ht="12.95" customHeight="1" x14ac:dyDescent="0.2">
      <c r="A93" s="176" t="s">
        <v>127</v>
      </c>
      <c r="B93" s="177" t="s">
        <v>110</v>
      </c>
      <c r="C93" s="176">
        <v>57035.038399999998</v>
      </c>
      <c r="D93" s="176" t="s">
        <v>128</v>
      </c>
      <c r="E93" s="119">
        <f t="shared" si="92"/>
        <v>11145.532788485491</v>
      </c>
      <c r="F93" s="119">
        <f t="shared" si="93"/>
        <v>11145.5</v>
      </c>
      <c r="G93" s="119">
        <f t="shared" si="82"/>
        <v>8.7331999966409057E-3</v>
      </c>
      <c r="J93" s="119">
        <f t="shared" si="105"/>
        <v>8.7331999966409057E-3</v>
      </c>
      <c r="O93" s="119">
        <f t="shared" ca="1" si="88"/>
        <v>2.9496463214772194E-2</v>
      </c>
      <c r="Q93" s="172">
        <f t="shared" si="94"/>
        <v>42016.538399999998</v>
      </c>
      <c r="S93" s="120">
        <v>1</v>
      </c>
      <c r="W93" s="176"/>
      <c r="Z93" s="119">
        <f t="shared" si="95"/>
        <v>11145.5</v>
      </c>
      <c r="AA93" s="119">
        <f t="shared" si="96"/>
        <v>7.1108839054105583E-3</v>
      </c>
      <c r="AB93" s="140">
        <f t="shared" si="83"/>
        <v>2.631909499864913E-6</v>
      </c>
      <c r="AC93" s="140">
        <f t="shared" si="84"/>
        <v>6.6858016979016756E-3</v>
      </c>
      <c r="AD93" s="119">
        <f t="shared" si="85"/>
        <v>6.6858016979016756E-3</v>
      </c>
      <c r="AE93" s="119">
        <f t="shared" si="97"/>
        <v>5.0634856066713281E-3</v>
      </c>
      <c r="AF93" s="119">
        <f t="shared" si="86"/>
        <v>3.6697143899695776E-3</v>
      </c>
      <c r="AG93" s="120">
        <f t="shared" si="87"/>
        <v>6.6858016979016756E-3</v>
      </c>
      <c r="AH93" s="119">
        <f t="shared" si="98"/>
        <v>2.0473982987392302E-3</v>
      </c>
      <c r="AI93" s="119">
        <f t="shared" si="99"/>
        <v>1.1392425556355714</v>
      </c>
      <c r="AJ93" s="119">
        <f t="shared" si="100"/>
        <v>0.57300411146847796</v>
      </c>
      <c r="AK93" s="119">
        <f t="shared" si="101"/>
        <v>-8.7493287840311705E-3</v>
      </c>
      <c r="AL93" s="119">
        <f t="shared" si="102"/>
        <v>-6.2752662626069239E-2</v>
      </c>
      <c r="AM93" s="119">
        <f t="shared" si="103"/>
        <v>-3.1386631765139374E-2</v>
      </c>
      <c r="AN93" s="119">
        <f t="shared" si="106"/>
        <v>6.2286500052729101</v>
      </c>
      <c r="AO93" s="119">
        <f t="shared" si="106"/>
        <v>6.2286500531278266</v>
      </c>
      <c r="AP93" s="119">
        <f t="shared" si="106"/>
        <v>6.2286503966423039</v>
      </c>
      <c r="AQ93" s="119">
        <f t="shared" si="106"/>
        <v>6.2286528624743562</v>
      </c>
      <c r="AR93" s="119">
        <f t="shared" si="106"/>
        <v>6.2286705628181966</v>
      </c>
      <c r="AS93" s="119">
        <f t="shared" si="106"/>
        <v>6.2287976197015729</v>
      </c>
      <c r="AT93" s="119">
        <f t="shared" si="106"/>
        <v>6.2297096357255795</v>
      </c>
      <c r="AU93" s="119">
        <f t="shared" si="104"/>
        <v>6.2362548385625596</v>
      </c>
      <c r="AW93" s="119">
        <f t="shared" si="70"/>
        <v>1.2142560102057047E-2</v>
      </c>
      <c r="AX93" s="119">
        <v>16200</v>
      </c>
      <c r="AY93" s="119">
        <f t="shared" si="71"/>
        <v>1.0931664077747757E-2</v>
      </c>
      <c r="AZ93" s="119">
        <f t="shared" si="72"/>
        <v>1.2142560102057047E-2</v>
      </c>
      <c r="BA93" s="119">
        <f t="shared" si="73"/>
        <v>-1.2108960243092902E-3</v>
      </c>
      <c r="BB93" s="119">
        <f t="shared" si="74"/>
        <v>0.86604359907095829</v>
      </c>
      <c r="BC93" s="119">
        <f t="shared" si="75"/>
        <v>-0.37985140120585631</v>
      </c>
      <c r="BD93" s="119">
        <f t="shared" si="76"/>
        <v>2.8583089137573636</v>
      </c>
      <c r="BE93" s="119">
        <f t="shared" si="77"/>
        <v>7.0127820671896961</v>
      </c>
      <c r="BF93" s="119">
        <f t="shared" si="107"/>
        <v>9.0994843288734053</v>
      </c>
      <c r="BG93" s="119">
        <f t="shared" si="107"/>
        <v>9.0994840612703261</v>
      </c>
      <c r="BH93" s="119">
        <f t="shared" si="107"/>
        <v>9.0994860854918382</v>
      </c>
      <c r="BI93" s="119">
        <f t="shared" si="107"/>
        <v>9.0994707737027412</v>
      </c>
      <c r="BJ93" s="119">
        <f t="shared" si="107"/>
        <v>9.0995865944815399</v>
      </c>
      <c r="BK93" s="119">
        <f t="shared" si="107"/>
        <v>9.0987103954829713</v>
      </c>
      <c r="BL93" s="119">
        <f t="shared" si="107"/>
        <v>9.1053325682527326</v>
      </c>
      <c r="BM93" s="119">
        <f t="shared" si="78"/>
        <v>9.0548964159118768</v>
      </c>
    </row>
    <row r="94" spans="1:65" ht="12.95" customHeight="1" x14ac:dyDescent="0.2">
      <c r="A94" s="176" t="s">
        <v>127</v>
      </c>
      <c r="B94" s="177" t="s">
        <v>110</v>
      </c>
      <c r="C94" s="176">
        <v>57035.0386</v>
      </c>
      <c r="D94" s="176" t="s">
        <v>130</v>
      </c>
      <c r="E94" s="119">
        <f t="shared" si="92"/>
        <v>11145.53353937831</v>
      </c>
      <c r="F94" s="119">
        <f t="shared" si="93"/>
        <v>11145.5</v>
      </c>
      <c r="G94" s="119">
        <f t="shared" si="82"/>
        <v>8.9331999988644384E-3</v>
      </c>
      <c r="J94" s="119">
        <f t="shared" si="105"/>
        <v>8.9331999988644384E-3</v>
      </c>
      <c r="O94" s="119">
        <f t="shared" ca="1" si="88"/>
        <v>2.9496463214772194E-2</v>
      </c>
      <c r="Q94" s="172">
        <f t="shared" si="94"/>
        <v>42016.5386</v>
      </c>
      <c r="S94" s="120">
        <v>1</v>
      </c>
      <c r="W94" s="176"/>
      <c r="Z94" s="119">
        <f t="shared" si="95"/>
        <v>11145.5</v>
      </c>
      <c r="AA94" s="119">
        <f t="shared" si="96"/>
        <v>7.1108839054105583E-3</v>
      </c>
      <c r="AB94" s="140">
        <f t="shared" si="83"/>
        <v>3.3208359444610108E-6</v>
      </c>
      <c r="AC94" s="140">
        <f t="shared" si="84"/>
        <v>6.8858017001252082E-3</v>
      </c>
      <c r="AD94" s="119">
        <f t="shared" si="85"/>
        <v>6.8858017001252082E-3</v>
      </c>
      <c r="AE94" s="119">
        <f t="shared" si="97"/>
        <v>5.0634856066713281E-3</v>
      </c>
      <c r="AF94" s="119">
        <f t="shared" si="86"/>
        <v>3.8697143921931102E-3</v>
      </c>
      <c r="AG94" s="120">
        <f t="shared" si="87"/>
        <v>6.8858017001252082E-3</v>
      </c>
      <c r="AH94" s="119">
        <f t="shared" si="98"/>
        <v>2.0473982987392302E-3</v>
      </c>
      <c r="AI94" s="119">
        <f t="shared" si="99"/>
        <v>1.1392425556355714</v>
      </c>
      <c r="AJ94" s="119">
        <f t="shared" si="100"/>
        <v>0.57300411146847796</v>
      </c>
      <c r="AK94" s="119">
        <f t="shared" si="101"/>
        <v>-8.7493287840311705E-3</v>
      </c>
      <c r="AL94" s="119">
        <f t="shared" si="102"/>
        <v>-6.2752662626069239E-2</v>
      </c>
      <c r="AM94" s="119">
        <f t="shared" si="103"/>
        <v>-3.1386631765139374E-2</v>
      </c>
      <c r="AN94" s="119">
        <f t="shared" si="106"/>
        <v>6.2286500052729101</v>
      </c>
      <c r="AO94" s="119">
        <f t="shared" si="106"/>
        <v>6.2286500531278266</v>
      </c>
      <c r="AP94" s="119">
        <f t="shared" si="106"/>
        <v>6.2286503966423039</v>
      </c>
      <c r="AQ94" s="119">
        <f t="shared" si="106"/>
        <v>6.2286528624743562</v>
      </c>
      <c r="AR94" s="119">
        <f t="shared" si="106"/>
        <v>6.2286705628181966</v>
      </c>
      <c r="AS94" s="119">
        <f t="shared" si="106"/>
        <v>6.2287976197015729</v>
      </c>
      <c r="AT94" s="119">
        <f t="shared" si="106"/>
        <v>6.2297096357255795</v>
      </c>
      <c r="AU94" s="119">
        <f t="shared" si="104"/>
        <v>6.2362548385625596</v>
      </c>
      <c r="AW94" s="119">
        <f t="shared" si="70"/>
        <v>1.2463577820900884E-2</v>
      </c>
      <c r="AX94" s="119">
        <v>16400</v>
      </c>
      <c r="AY94" s="119">
        <f t="shared" si="71"/>
        <v>1.0935284330629793E-2</v>
      </c>
      <c r="AZ94" s="119">
        <f t="shared" si="72"/>
        <v>1.2463577820900884E-2</v>
      </c>
      <c r="BA94" s="119">
        <f t="shared" si="73"/>
        <v>-1.5282934902710913E-3</v>
      </c>
      <c r="BB94" s="119">
        <f t="shared" si="74"/>
        <v>0.86319309370360187</v>
      </c>
      <c r="BC94" s="119">
        <f t="shared" si="75"/>
        <v>-0.45777393780076542</v>
      </c>
      <c r="BD94" s="119">
        <f t="shared" si="76"/>
        <v>2.9441630278449389</v>
      </c>
      <c r="BE94" s="119">
        <f t="shared" si="77"/>
        <v>10.097265588710473</v>
      </c>
      <c r="BF94" s="119">
        <f t="shared" si="107"/>
        <v>9.1978198452348874</v>
      </c>
      <c r="BG94" s="119">
        <f t="shared" si="107"/>
        <v>9.1978196209491987</v>
      </c>
      <c r="BH94" s="119">
        <f t="shared" si="107"/>
        <v>9.1978212708448055</v>
      </c>
      <c r="BI94" s="119">
        <f t="shared" si="107"/>
        <v>9.1978091338295531</v>
      </c>
      <c r="BJ94" s="119">
        <f t="shared" si="107"/>
        <v>9.1978984157371961</v>
      </c>
      <c r="BK94" s="119">
        <f t="shared" si="107"/>
        <v>9.197241600065805</v>
      </c>
      <c r="BL94" s="119">
        <f t="shared" si="107"/>
        <v>9.2020712479256321</v>
      </c>
      <c r="BM94" s="119">
        <f t="shared" si="78"/>
        <v>9.1664264021557909</v>
      </c>
    </row>
    <row r="95" spans="1:65" ht="12.95" customHeight="1" x14ac:dyDescent="0.2">
      <c r="A95" s="178" t="s">
        <v>131</v>
      </c>
      <c r="B95" s="179" t="s">
        <v>110</v>
      </c>
      <c r="C95" s="180">
        <v>57355.723619999997</v>
      </c>
      <c r="D95" s="180">
        <v>1E-4</v>
      </c>
      <c r="E95" s="119">
        <f t="shared" si="92"/>
        <v>12349.533920831847</v>
      </c>
      <c r="F95" s="119">
        <f t="shared" si="93"/>
        <v>12349.5</v>
      </c>
      <c r="G95" s="119">
        <f t="shared" si="82"/>
        <v>9.0347999939695001E-3</v>
      </c>
      <c r="K95" s="119">
        <f>+G95</f>
        <v>9.0347999939695001E-3</v>
      </c>
      <c r="O95" s="119">
        <f t="shared" ca="1" si="88"/>
        <v>2.5783843964712123E-2</v>
      </c>
      <c r="Q95" s="172">
        <f t="shared" si="94"/>
        <v>42337.223619999997</v>
      </c>
      <c r="S95" s="120">
        <v>1</v>
      </c>
      <c r="W95" s="180"/>
      <c r="Z95" s="119">
        <f t="shared" si="95"/>
        <v>12349.5</v>
      </c>
      <c r="AA95" s="119">
        <f t="shared" si="96"/>
        <v>1.0022562434111357E-2</v>
      </c>
      <c r="AB95" s="140">
        <f t="shared" si="83"/>
        <v>9.756746381549949E-7</v>
      </c>
      <c r="AC95" s="140">
        <f t="shared" si="84"/>
        <v>5.5815203905462771E-3</v>
      </c>
      <c r="AD95" s="119">
        <f t="shared" si="85"/>
        <v>5.5815203905462771E-3</v>
      </c>
      <c r="AE95" s="119">
        <f t="shared" si="97"/>
        <v>6.5692828306881338E-3</v>
      </c>
      <c r="AF95" s="119">
        <f t="shared" si="86"/>
        <v>2.4655171632813663E-3</v>
      </c>
      <c r="AG95" s="120">
        <f t="shared" si="87"/>
        <v>5.5815203905462771E-3</v>
      </c>
      <c r="AH95" s="119">
        <f t="shared" si="98"/>
        <v>3.4532796034232225E-3</v>
      </c>
      <c r="AI95" s="119">
        <f t="shared" si="99"/>
        <v>1.0958774849270125</v>
      </c>
      <c r="AJ95" s="119">
        <f t="shared" si="100"/>
        <v>0.99641331899570262</v>
      </c>
      <c r="AK95" s="119">
        <f t="shared" si="101"/>
        <v>0.10135357881282132</v>
      </c>
      <c r="AL95" s="119">
        <f t="shared" si="102"/>
        <v>0.81315589730248583</v>
      </c>
      <c r="AM95" s="119">
        <f t="shared" si="103"/>
        <v>0.43056873946097912</v>
      </c>
      <c r="AN95" s="119">
        <f t="shared" si="106"/>
        <v>6.9992470275636638</v>
      </c>
      <c r="AO95" s="119">
        <f t="shared" si="106"/>
        <v>6.9992469113251605</v>
      </c>
      <c r="AP95" s="119">
        <f t="shared" si="106"/>
        <v>6.9992458069355648</v>
      </c>
      <c r="AQ95" s="119">
        <f t="shared" si="106"/>
        <v>6.9992353141109778</v>
      </c>
      <c r="AR95" s="119">
        <f t="shared" si="106"/>
        <v>6.999135626381995</v>
      </c>
      <c r="AS95" s="119">
        <f t="shared" si="106"/>
        <v>6.9981889676721538</v>
      </c>
      <c r="AT95" s="119">
        <f t="shared" si="106"/>
        <v>6.9892376299993266</v>
      </c>
      <c r="AU95" s="119">
        <f t="shared" si="104"/>
        <v>6.9076653557509218</v>
      </c>
      <c r="AW95" s="119">
        <f t="shared" si="70"/>
        <v>1.2787709665592284E-2</v>
      </c>
      <c r="AX95" s="119">
        <v>16600</v>
      </c>
      <c r="AY95" s="119">
        <f t="shared" si="71"/>
        <v>1.0957582640248778E-2</v>
      </c>
      <c r="AZ95" s="119">
        <f t="shared" si="72"/>
        <v>1.2787709665592284E-2</v>
      </c>
      <c r="BA95" s="119">
        <f t="shared" si="73"/>
        <v>-1.8301270253435068E-3</v>
      </c>
      <c r="BB95" s="119">
        <f t="shared" si="74"/>
        <v>0.86135759679015134</v>
      </c>
      <c r="BC95" s="119">
        <f t="shared" si="75"/>
        <v>-0.53193088759773988</v>
      </c>
      <c r="BD95" s="119">
        <f t="shared" si="76"/>
        <v>3.0295524479533009</v>
      </c>
      <c r="BE95" s="119">
        <f t="shared" si="77"/>
        <v>17.832057544485757</v>
      </c>
      <c r="BF95" s="119">
        <f t="shared" si="107"/>
        <v>9.2958888984507446</v>
      </c>
      <c r="BG95" s="119">
        <f t="shared" si="107"/>
        <v>9.2958887553919745</v>
      </c>
      <c r="BH95" s="119">
        <f t="shared" si="107"/>
        <v>9.2958897893530352</v>
      </c>
      <c r="BI95" s="119">
        <f t="shared" si="107"/>
        <v>9.2958823163689033</v>
      </c>
      <c r="BJ95" s="119">
        <f t="shared" si="107"/>
        <v>9.2959363274197102</v>
      </c>
      <c r="BK95" s="119">
        <f t="shared" si="107"/>
        <v>9.2955459536150808</v>
      </c>
      <c r="BL95" s="119">
        <f t="shared" si="107"/>
        <v>9.2983670029896519</v>
      </c>
      <c r="BM95" s="119">
        <f t="shared" si="78"/>
        <v>9.2779563883997049</v>
      </c>
    </row>
    <row r="96" spans="1:65" ht="12.95" customHeight="1" x14ac:dyDescent="0.2">
      <c r="A96" s="181" t="s">
        <v>138</v>
      </c>
      <c r="B96" s="182" t="s">
        <v>110</v>
      </c>
      <c r="C96" s="183">
        <v>57355.723730000202</v>
      </c>
      <c r="D96" s="183">
        <v>1E-4</v>
      </c>
      <c r="E96" s="119">
        <f t="shared" si="92"/>
        <v>12349.534333823662</v>
      </c>
      <c r="F96" s="119">
        <f t="shared" si="93"/>
        <v>12349.5</v>
      </c>
      <c r="G96" s="119">
        <f t="shared" si="82"/>
        <v>9.1448001985554583E-3</v>
      </c>
      <c r="K96" s="119">
        <f>+G96</f>
        <v>9.1448001985554583E-3</v>
      </c>
      <c r="O96" s="119">
        <f t="shared" ca="1" si="88"/>
        <v>2.5783843964712123E-2</v>
      </c>
      <c r="Q96" s="172">
        <f t="shared" si="94"/>
        <v>42337.223730000202</v>
      </c>
      <c r="S96" s="120">
        <v>1</v>
      </c>
      <c r="W96" s="143"/>
      <c r="Z96" s="119">
        <f t="shared" si="95"/>
        <v>12349.5</v>
      </c>
      <c r="AA96" s="119">
        <f t="shared" si="96"/>
        <v>1.0022562434111357E-2</v>
      </c>
      <c r="AB96" s="140">
        <f t="shared" si="83"/>
        <v>7.7046654216808844E-7</v>
      </c>
      <c r="AC96" s="140">
        <f t="shared" si="84"/>
        <v>5.6915205951322354E-3</v>
      </c>
      <c r="AD96" s="119">
        <f t="shared" si="85"/>
        <v>5.6915205951322354E-3</v>
      </c>
      <c r="AE96" s="119">
        <f t="shared" si="97"/>
        <v>6.5692828306881338E-3</v>
      </c>
      <c r="AF96" s="119">
        <f t="shared" si="86"/>
        <v>2.5755173678673245E-3</v>
      </c>
      <c r="AG96" s="120">
        <f t="shared" si="87"/>
        <v>5.6915205951322354E-3</v>
      </c>
      <c r="AH96" s="119">
        <f t="shared" si="98"/>
        <v>3.4532796034232225E-3</v>
      </c>
      <c r="AI96" s="119">
        <f t="shared" si="99"/>
        <v>1.0958774849270125</v>
      </c>
      <c r="AJ96" s="119">
        <f t="shared" si="100"/>
        <v>0.99641331899570262</v>
      </c>
      <c r="AK96" s="119">
        <f t="shared" si="101"/>
        <v>0.10135357881282132</v>
      </c>
      <c r="AL96" s="119">
        <f t="shared" si="102"/>
        <v>0.81315589730248583</v>
      </c>
      <c r="AM96" s="119">
        <f t="shared" si="103"/>
        <v>0.43056873946097912</v>
      </c>
      <c r="AN96" s="119">
        <f t="shared" si="106"/>
        <v>6.9992470275636638</v>
      </c>
      <c r="AO96" s="119">
        <f t="shared" si="106"/>
        <v>6.9992469113251605</v>
      </c>
      <c r="AP96" s="119">
        <f t="shared" si="106"/>
        <v>6.9992458069355648</v>
      </c>
      <c r="AQ96" s="119">
        <f t="shared" si="106"/>
        <v>6.9992353141109778</v>
      </c>
      <c r="AR96" s="119">
        <f t="shared" si="106"/>
        <v>6.999135626381995</v>
      </c>
      <c r="AS96" s="119">
        <f t="shared" si="106"/>
        <v>6.9981889676721538</v>
      </c>
      <c r="AT96" s="119">
        <f t="shared" si="106"/>
        <v>6.9892376299993266</v>
      </c>
      <c r="AU96" s="119">
        <f t="shared" si="104"/>
        <v>6.9076653557509218</v>
      </c>
      <c r="AW96" s="119">
        <f t="shared" si="70"/>
        <v>1.3114955636131248E-2</v>
      </c>
      <c r="AX96" s="119">
        <v>16800</v>
      </c>
      <c r="AY96" s="119">
        <f t="shared" si="71"/>
        <v>1.1001005689755223E-2</v>
      </c>
      <c r="AZ96" s="119">
        <f t="shared" si="72"/>
        <v>1.3114955636131248E-2</v>
      </c>
      <c r="BA96" s="119">
        <f t="shared" si="73"/>
        <v>-2.1139499463760257E-3</v>
      </c>
      <c r="BB96" s="119">
        <f t="shared" si="74"/>
        <v>0.86053335984017298</v>
      </c>
      <c r="BC96" s="119">
        <f t="shared" si="75"/>
        <v>-0.60200155957238644</v>
      </c>
      <c r="BD96" s="119">
        <f t="shared" si="76"/>
        <v>3.1146786743768509</v>
      </c>
      <c r="BE96" s="119">
        <f t="shared" si="77"/>
        <v>74.306339306920322</v>
      </c>
      <c r="BF96" s="119">
        <f t="shared" si="107"/>
        <v>9.3938067100952551</v>
      </c>
      <c r="BG96" s="119">
        <f t="shared" si="107"/>
        <v>9.393806673895849</v>
      </c>
      <c r="BH96" s="119">
        <f t="shared" si="107"/>
        <v>9.3938069334823684</v>
      </c>
      <c r="BI96" s="119">
        <f t="shared" si="107"/>
        <v>9.3938050719833139</v>
      </c>
      <c r="BJ96" s="119">
        <f t="shared" si="107"/>
        <v>9.393818420820196</v>
      </c>
      <c r="BK96" s="119">
        <f t="shared" si="107"/>
        <v>9.393722695993862</v>
      </c>
      <c r="BL96" s="119">
        <f t="shared" si="107"/>
        <v>9.3944091347516476</v>
      </c>
      <c r="BM96" s="119">
        <f t="shared" si="78"/>
        <v>9.389486374643619</v>
      </c>
    </row>
    <row r="97" spans="1:65" ht="12.95" customHeight="1" x14ac:dyDescent="0.2">
      <c r="A97" s="178" t="s">
        <v>131</v>
      </c>
      <c r="B97" s="179" t="s">
        <v>110</v>
      </c>
      <c r="C97" s="180">
        <v>57355.723870000002</v>
      </c>
      <c r="D97" s="180">
        <v>1E-4</v>
      </c>
      <c r="E97" s="119">
        <f t="shared" si="92"/>
        <v>12349.53485944788</v>
      </c>
      <c r="F97" s="119">
        <f t="shared" si="93"/>
        <v>12349.5</v>
      </c>
      <c r="G97" s="119">
        <f t="shared" si="82"/>
        <v>9.2847999985679053E-3</v>
      </c>
      <c r="K97" s="119">
        <f>+G97</f>
        <v>9.2847999985679053E-3</v>
      </c>
      <c r="O97" s="119">
        <f t="shared" ca="1" si="88"/>
        <v>2.5783843964712123E-2</v>
      </c>
      <c r="Q97" s="172">
        <f t="shared" si="94"/>
        <v>42337.223870000002</v>
      </c>
      <c r="S97" s="120">
        <v>1</v>
      </c>
      <c r="W97" s="180"/>
      <c r="Z97" s="119">
        <f t="shared" si="95"/>
        <v>12349.5</v>
      </c>
      <c r="AA97" s="119">
        <f t="shared" si="96"/>
        <v>1.0022562434111357E-2</v>
      </c>
      <c r="AB97" s="140">
        <f t="shared" si="83"/>
        <v>5.4429341129900533E-7</v>
      </c>
      <c r="AC97" s="140">
        <f t="shared" si="84"/>
        <v>5.8315203951446824E-3</v>
      </c>
      <c r="AD97" s="119">
        <f t="shared" si="85"/>
        <v>5.8315203951446824E-3</v>
      </c>
      <c r="AE97" s="119">
        <f t="shared" si="97"/>
        <v>6.5692828306881338E-3</v>
      </c>
      <c r="AF97" s="119">
        <f t="shared" si="86"/>
        <v>2.7155171678797715E-3</v>
      </c>
      <c r="AG97" s="120">
        <f t="shared" si="87"/>
        <v>5.8315203951446824E-3</v>
      </c>
      <c r="AH97" s="119">
        <f t="shared" si="98"/>
        <v>3.4532796034232225E-3</v>
      </c>
      <c r="AI97" s="119">
        <f t="shared" si="99"/>
        <v>1.0958774849270125</v>
      </c>
      <c r="AJ97" s="119">
        <f t="shared" si="100"/>
        <v>0.99641331899570262</v>
      </c>
      <c r="AK97" s="119">
        <f t="shared" si="101"/>
        <v>0.10135357881282132</v>
      </c>
      <c r="AL97" s="119">
        <f t="shared" si="102"/>
        <v>0.81315589730248583</v>
      </c>
      <c r="AM97" s="119">
        <f t="shared" si="103"/>
        <v>0.43056873946097912</v>
      </c>
      <c r="AN97" s="119">
        <f t="shared" si="106"/>
        <v>6.9992470275636638</v>
      </c>
      <c r="AO97" s="119">
        <f t="shared" si="106"/>
        <v>6.9992469113251605</v>
      </c>
      <c r="AP97" s="119">
        <f t="shared" si="106"/>
        <v>6.9992458069355648</v>
      </c>
      <c r="AQ97" s="119">
        <f t="shared" si="106"/>
        <v>6.9992353141109778</v>
      </c>
      <c r="AR97" s="119">
        <f t="shared" si="106"/>
        <v>6.999135626381995</v>
      </c>
      <c r="AS97" s="119">
        <f t="shared" si="106"/>
        <v>6.9981889676721538</v>
      </c>
      <c r="AT97" s="119">
        <f t="shared" si="106"/>
        <v>6.9892376299993266</v>
      </c>
      <c r="AU97" s="119">
        <f t="shared" si="104"/>
        <v>6.9076653557509218</v>
      </c>
      <c r="AW97" s="119">
        <f t="shared" si="70"/>
        <v>1.3445315732517773E-2</v>
      </c>
      <c r="AX97" s="119">
        <v>17000</v>
      </c>
      <c r="AY97" s="119">
        <f t="shared" si="71"/>
        <v>1.1067888737475566E-2</v>
      </c>
      <c r="AZ97" s="119">
        <f t="shared" si="72"/>
        <v>1.3445315732517773E-2</v>
      </c>
      <c r="BA97" s="119">
        <f t="shared" si="73"/>
        <v>-2.3774269950422064E-3</v>
      </c>
      <c r="BB97" s="119">
        <f t="shared" si="74"/>
        <v>0.86071864172924306</v>
      </c>
      <c r="BC97" s="119">
        <f t="shared" si="75"/>
        <v>-0.66766545222955587</v>
      </c>
      <c r="BD97" s="119">
        <f t="shared" si="76"/>
        <v>-3.0834435734331063</v>
      </c>
      <c r="BE97" s="119">
        <f t="shared" si="77"/>
        <v>-34.384661120407706</v>
      </c>
      <c r="BF97" s="119">
        <f t="shared" si="107"/>
        <v>9.4916881886205289</v>
      </c>
      <c r="BG97" s="119">
        <f t="shared" si="107"/>
        <v>9.4916882659243491</v>
      </c>
      <c r="BH97" s="119">
        <f t="shared" si="107"/>
        <v>9.4916877106006741</v>
      </c>
      <c r="BI97" s="119">
        <f t="shared" si="107"/>
        <v>9.491691699852689</v>
      </c>
      <c r="BJ97" s="119">
        <f t="shared" si="107"/>
        <v>9.4916630424783044</v>
      </c>
      <c r="BK97" s="119">
        <f t="shared" si="107"/>
        <v>9.4918689081351229</v>
      </c>
      <c r="BL97" s="119">
        <f t="shared" si="107"/>
        <v>9.4903900960541172</v>
      </c>
      <c r="BM97" s="119">
        <f t="shared" si="78"/>
        <v>9.5010163608875331</v>
      </c>
    </row>
    <row r="98" spans="1:65" ht="12.95" customHeight="1" x14ac:dyDescent="0.2">
      <c r="A98" s="176" t="s">
        <v>127</v>
      </c>
      <c r="B98" s="177" t="s">
        <v>109</v>
      </c>
      <c r="C98" s="176">
        <v>57365.9781</v>
      </c>
      <c r="D98" s="176" t="s">
        <v>130</v>
      </c>
      <c r="E98" s="119">
        <f t="shared" si="92"/>
        <v>12388.033997422926</v>
      </c>
      <c r="F98" s="119">
        <f t="shared" si="93"/>
        <v>12388</v>
      </c>
      <c r="G98" s="119">
        <f t="shared" si="82"/>
        <v>9.0551999965100549E-3</v>
      </c>
      <c r="J98" s="119">
        <f t="shared" ref="J98:J103" si="108">+G98</f>
        <v>9.0551999965100549E-3</v>
      </c>
      <c r="O98" s="119">
        <f t="shared" ca="1" si="88"/>
        <v>2.5665126488692763E-2</v>
      </c>
      <c r="Q98" s="172">
        <f t="shared" si="94"/>
        <v>42347.4781</v>
      </c>
      <c r="S98" s="120">
        <v>1</v>
      </c>
      <c r="W98" s="176"/>
      <c r="Z98" s="119">
        <f t="shared" si="95"/>
        <v>12388</v>
      </c>
      <c r="AA98" s="119">
        <f t="shared" si="96"/>
        <v>1.0086386936152134E-2</v>
      </c>
      <c r="AB98" s="140">
        <f t="shared" si="83"/>
        <v>1.0633465044883973E-6</v>
      </c>
      <c r="AC98" s="140">
        <f t="shared" si="84"/>
        <v>5.5881084849566933E-3</v>
      </c>
      <c r="AD98" s="119">
        <f t="shared" si="85"/>
        <v>5.5881084849566933E-3</v>
      </c>
      <c r="AE98" s="119">
        <f t="shared" si="97"/>
        <v>6.6192954245987718E-3</v>
      </c>
      <c r="AF98" s="119">
        <f t="shared" si="86"/>
        <v>2.4359045719112831E-3</v>
      </c>
      <c r="AG98" s="120">
        <f t="shared" si="87"/>
        <v>5.5881084849566933E-3</v>
      </c>
      <c r="AH98" s="119">
        <f t="shared" si="98"/>
        <v>3.4670915115533616E-3</v>
      </c>
      <c r="AI98" s="119">
        <f t="shared" si="99"/>
        <v>1.0931593323383106</v>
      </c>
      <c r="AJ98" s="119">
        <f t="shared" si="100"/>
        <v>0.99830503683871907</v>
      </c>
      <c r="AK98" s="119">
        <f t="shared" si="101"/>
        <v>0.10385749300063289</v>
      </c>
      <c r="AL98" s="119">
        <f t="shared" si="102"/>
        <v>0.83964563411304893</v>
      </c>
      <c r="AM98" s="119">
        <f t="shared" si="103"/>
        <v>0.44636004508326604</v>
      </c>
      <c r="AN98" s="119">
        <f t="shared" si="106"/>
        <v>7.0232123978896137</v>
      </c>
      <c r="AO98" s="119">
        <f t="shared" si="106"/>
        <v>7.0232122922525084</v>
      </c>
      <c r="AP98" s="119">
        <f t="shared" si="106"/>
        <v>7.0232112669138571</v>
      </c>
      <c r="AQ98" s="119">
        <f t="shared" si="106"/>
        <v>7.0232013147850143</v>
      </c>
      <c r="AR98" s="119">
        <f t="shared" si="106"/>
        <v>7.0231047222584184</v>
      </c>
      <c r="AS98" s="119">
        <f t="shared" si="106"/>
        <v>7.0221676647369815</v>
      </c>
      <c r="AT98" s="119">
        <f t="shared" si="106"/>
        <v>7.0131182094685727</v>
      </c>
      <c r="AU98" s="119">
        <f t="shared" si="104"/>
        <v>6.9291348781028752</v>
      </c>
      <c r="AW98" s="119">
        <f t="shared" ref="AW98:AW111" si="109">AB$3+AB$4*AX98+AB$5*AX98^2</f>
        <v>1.3778789954751864E-2</v>
      </c>
      <c r="AX98" s="119">
        <v>17200</v>
      </c>
      <c r="AY98" s="119">
        <f t="shared" ref="AY98:AY111" si="110">AB$3+AB$4*AX98+AB$5*AX98^2+BA98</f>
        <v>1.1160462061523636E-2</v>
      </c>
      <c r="AZ98" s="119">
        <f t="shared" ref="AZ98:AZ111" si="111">AB$3+AB$4*AX98+AB$5*AX98^2</f>
        <v>1.3778789954751864E-2</v>
      </c>
      <c r="BA98" s="119">
        <f t="shared" ref="BA98:BA111" si="112">$AB$6*($AB$11/BB98*BC98+$AB$12)</f>
        <v>-2.6183278932282281E-3</v>
      </c>
      <c r="BB98" s="119">
        <f t="shared" ref="BB98:BB111" si="113">1+$AB$7*COS(BD98)</f>
        <v>0.86191383694528545</v>
      </c>
      <c r="BC98" s="119">
        <f t="shared" ref="BC98:BC111" si="114">SIN(BD98+RADIANS($AB$9))</f>
        <v>-0.72859471828576217</v>
      </c>
      <c r="BD98" s="119">
        <f t="shared" ref="BD98:BD111" si="115">2*ATAN(BE98)</f>
        <v>-2.9982440107228907</v>
      </c>
      <c r="BE98" s="119">
        <f t="shared" ref="BE98:BE111" si="116">SQRT((1+$AB$7)/(1-$AB$7))*TAN(BF98/2)</f>
        <v>-13.928098522576777</v>
      </c>
      <c r="BF98" s="119">
        <f t="shared" si="107"/>
        <v>9.5896481657099368</v>
      </c>
      <c r="BG98" s="119">
        <f t="shared" si="107"/>
        <v>9.5896483424039971</v>
      </c>
      <c r="BH98" s="119">
        <f t="shared" si="107"/>
        <v>9.5896470585260563</v>
      </c>
      <c r="BI98" s="119">
        <f t="shared" si="107"/>
        <v>9.5896563873267677</v>
      </c>
      <c r="BJ98" s="119">
        <f t="shared" si="107"/>
        <v>9.5895886035469982</v>
      </c>
      <c r="BK98" s="119">
        <f t="shared" si="107"/>
        <v>9.5900811430947357</v>
      </c>
      <c r="BL98" s="119">
        <f t="shared" si="107"/>
        <v>9.5865030998467002</v>
      </c>
      <c r="BM98" s="119">
        <f t="shared" ref="BM98:BM111" si="117">RADIANS($AB$9)+$AB$18*(AX98-AB$15)</f>
        <v>9.6125463471314472</v>
      </c>
    </row>
    <row r="99" spans="1:65" ht="12.95" customHeight="1" x14ac:dyDescent="0.2">
      <c r="A99" s="176" t="s">
        <v>127</v>
      </c>
      <c r="B99" s="177" t="s">
        <v>109</v>
      </c>
      <c r="C99" s="176">
        <v>57365.98</v>
      </c>
      <c r="D99" s="176" t="s">
        <v>129</v>
      </c>
      <c r="E99" s="119">
        <f t="shared" si="92"/>
        <v>12388.041130904647</v>
      </c>
      <c r="F99" s="119">
        <f t="shared" si="93"/>
        <v>12388</v>
      </c>
      <c r="G99" s="119">
        <f t="shared" si="82"/>
        <v>1.0955199999443721E-2</v>
      </c>
      <c r="J99" s="119">
        <f t="shared" si="108"/>
        <v>1.0955199999443721E-2</v>
      </c>
      <c r="O99" s="119">
        <f t="shared" ca="1" si="88"/>
        <v>2.5665126488692763E-2</v>
      </c>
      <c r="Q99" s="172">
        <f t="shared" si="94"/>
        <v>42347.48</v>
      </c>
      <c r="S99" s="120">
        <v>1</v>
      </c>
      <c r="W99" s="176"/>
      <c r="Z99" s="119">
        <f t="shared" si="95"/>
        <v>12388</v>
      </c>
      <c r="AA99" s="119">
        <f t="shared" si="96"/>
        <v>1.0086386936152134E-2</v>
      </c>
      <c r="AB99" s="140">
        <f t="shared" si="83"/>
        <v>7.5483613894611078E-7</v>
      </c>
      <c r="AC99" s="140">
        <f t="shared" si="84"/>
        <v>7.4881084878903595E-3</v>
      </c>
      <c r="AD99" s="119">
        <f t="shared" si="85"/>
        <v>7.4881084878903595E-3</v>
      </c>
      <c r="AE99" s="119">
        <f t="shared" si="97"/>
        <v>6.6192954245987718E-3</v>
      </c>
      <c r="AF99" s="119">
        <f t="shared" si="86"/>
        <v>4.3359045748449492E-3</v>
      </c>
      <c r="AG99" s="120">
        <f t="shared" si="87"/>
        <v>7.4881084878903595E-3</v>
      </c>
      <c r="AH99" s="119">
        <f t="shared" si="98"/>
        <v>3.4670915115533616E-3</v>
      </c>
      <c r="AI99" s="119">
        <f t="shared" si="99"/>
        <v>1.0931593323383106</v>
      </c>
      <c r="AJ99" s="119">
        <f t="shared" si="100"/>
        <v>0.99830503683871907</v>
      </c>
      <c r="AK99" s="119">
        <f t="shared" si="101"/>
        <v>0.10385749300063289</v>
      </c>
      <c r="AL99" s="119">
        <f t="shared" si="102"/>
        <v>0.83964563411304893</v>
      </c>
      <c r="AM99" s="119">
        <f t="shared" si="103"/>
        <v>0.44636004508326604</v>
      </c>
      <c r="AN99" s="119">
        <f t="shared" si="106"/>
        <v>7.0232123978896137</v>
      </c>
      <c r="AO99" s="119">
        <f t="shared" si="106"/>
        <v>7.0232122922525084</v>
      </c>
      <c r="AP99" s="119">
        <f t="shared" si="106"/>
        <v>7.0232112669138571</v>
      </c>
      <c r="AQ99" s="119">
        <f t="shared" si="106"/>
        <v>7.0232013147850143</v>
      </c>
      <c r="AR99" s="119">
        <f t="shared" si="106"/>
        <v>7.0231047222584184</v>
      </c>
      <c r="AS99" s="119">
        <f t="shared" si="106"/>
        <v>7.0221676647369815</v>
      </c>
      <c r="AT99" s="119">
        <f t="shared" si="106"/>
        <v>7.0131182094685727</v>
      </c>
      <c r="AU99" s="119">
        <f t="shared" si="104"/>
        <v>6.9291348781028752</v>
      </c>
      <c r="AW99" s="119">
        <f t="shared" si="109"/>
        <v>1.4115378302833517E-2</v>
      </c>
      <c r="AX99" s="119">
        <v>17400</v>
      </c>
      <c r="AY99" s="119">
        <f t="shared" si="110"/>
        <v>1.1280855314120819E-2</v>
      </c>
      <c r="AZ99" s="119">
        <f t="shared" si="111"/>
        <v>1.4115378302833517E-2</v>
      </c>
      <c r="BA99" s="119">
        <f t="shared" si="112"/>
        <v>-2.8345229887126967E-3</v>
      </c>
      <c r="BB99" s="119">
        <f t="shared" si="113"/>
        <v>0.86412144695828019</v>
      </c>
      <c r="BC99" s="119">
        <f t="shared" si="114"/>
        <v>-0.78444735355800388</v>
      </c>
      <c r="BD99" s="119">
        <f t="shared" si="115"/>
        <v>-2.9127075056887697</v>
      </c>
      <c r="BE99" s="119">
        <f t="shared" si="116"/>
        <v>-8.6998260183303895</v>
      </c>
      <c r="BF99" s="119">
        <f t="shared" si="107"/>
        <v>9.6878016381593355</v>
      </c>
      <c r="BG99" s="119">
        <f t="shared" si="107"/>
        <v>9.687801883116645</v>
      </c>
      <c r="BH99" s="119">
        <f t="shared" si="107"/>
        <v>9.6878000648326541</v>
      </c>
      <c r="BI99" s="119">
        <f t="shared" si="107"/>
        <v>9.687813561722681</v>
      </c>
      <c r="BJ99" s="119">
        <f t="shared" si="107"/>
        <v>9.6877133771995148</v>
      </c>
      <c r="BK99" s="119">
        <f t="shared" si="107"/>
        <v>9.6884570899319087</v>
      </c>
      <c r="BL99" s="119">
        <f t="shared" si="107"/>
        <v>9.6829397183125554</v>
      </c>
      <c r="BM99" s="119">
        <f t="shared" si="117"/>
        <v>9.7240763333753613</v>
      </c>
    </row>
    <row r="100" spans="1:65" ht="12.95" customHeight="1" x14ac:dyDescent="0.2">
      <c r="A100" s="176" t="s">
        <v>127</v>
      </c>
      <c r="B100" s="177" t="s">
        <v>109</v>
      </c>
      <c r="C100" s="176">
        <v>57365.981099999997</v>
      </c>
      <c r="D100" s="176" t="s">
        <v>128</v>
      </c>
      <c r="E100" s="119">
        <f t="shared" si="92"/>
        <v>12388.045260815088</v>
      </c>
      <c r="F100" s="119">
        <f t="shared" si="93"/>
        <v>12388</v>
      </c>
      <c r="G100" s="119">
        <f t="shared" si="82"/>
        <v>1.2055199993483257E-2</v>
      </c>
      <c r="J100" s="119">
        <f t="shared" si="108"/>
        <v>1.2055199993483257E-2</v>
      </c>
      <c r="O100" s="119">
        <f t="shared" ca="1" si="88"/>
        <v>2.5665126488692763E-2</v>
      </c>
      <c r="Q100" s="172">
        <f t="shared" si="94"/>
        <v>42347.481099999997</v>
      </c>
      <c r="S100" s="120">
        <v>1</v>
      </c>
      <c r="W100" s="176"/>
      <c r="Z100" s="119">
        <f t="shared" si="95"/>
        <v>12388</v>
      </c>
      <c r="AA100" s="119">
        <f t="shared" si="96"/>
        <v>1.0086386936152134E-2</v>
      </c>
      <c r="AB100" s="140">
        <f t="shared" si="83"/>
        <v>3.8762248547175208E-6</v>
      </c>
      <c r="AC100" s="140">
        <f t="shared" si="84"/>
        <v>8.5881084819298958E-3</v>
      </c>
      <c r="AD100" s="119">
        <f t="shared" si="85"/>
        <v>8.5881084819298958E-3</v>
      </c>
      <c r="AE100" s="119">
        <f t="shared" si="97"/>
        <v>6.6192954245987718E-3</v>
      </c>
      <c r="AF100" s="119">
        <f t="shared" si="86"/>
        <v>5.4359045688844847E-3</v>
      </c>
      <c r="AG100" s="120">
        <f t="shared" si="87"/>
        <v>8.5881084819298958E-3</v>
      </c>
      <c r="AH100" s="119">
        <f t="shared" si="98"/>
        <v>3.4670915115533616E-3</v>
      </c>
      <c r="AI100" s="119">
        <f t="shared" si="99"/>
        <v>1.0931593323383106</v>
      </c>
      <c r="AJ100" s="119">
        <f t="shared" si="100"/>
        <v>0.99830503683871907</v>
      </c>
      <c r="AK100" s="119">
        <f t="shared" si="101"/>
        <v>0.10385749300063289</v>
      </c>
      <c r="AL100" s="119">
        <f t="shared" si="102"/>
        <v>0.83964563411304893</v>
      </c>
      <c r="AM100" s="119">
        <f t="shared" si="103"/>
        <v>0.44636004508326604</v>
      </c>
      <c r="AN100" s="119">
        <f t="shared" si="106"/>
        <v>7.0232123978896137</v>
      </c>
      <c r="AO100" s="119">
        <f t="shared" si="106"/>
        <v>7.0232122922525084</v>
      </c>
      <c r="AP100" s="119">
        <f t="shared" si="106"/>
        <v>7.0232112669138571</v>
      </c>
      <c r="AQ100" s="119">
        <f t="shared" si="106"/>
        <v>7.0232013147850143</v>
      </c>
      <c r="AR100" s="119">
        <f t="shared" si="106"/>
        <v>7.0231047222584184</v>
      </c>
      <c r="AS100" s="119">
        <f t="shared" si="106"/>
        <v>7.0221676647369815</v>
      </c>
      <c r="AT100" s="119">
        <f t="shared" si="106"/>
        <v>7.0131182094685727</v>
      </c>
      <c r="AU100" s="119">
        <f t="shared" si="104"/>
        <v>6.9291348781028752</v>
      </c>
      <c r="AW100" s="119">
        <f t="shared" si="109"/>
        <v>1.4455080776762734E-2</v>
      </c>
      <c r="AX100" s="119">
        <v>17600</v>
      </c>
      <c r="AY100" s="119">
        <f t="shared" si="110"/>
        <v>1.1431099430519323E-2</v>
      </c>
      <c r="AZ100" s="119">
        <f t="shared" si="111"/>
        <v>1.4455080776762734E-2</v>
      </c>
      <c r="BA100" s="119">
        <f t="shared" si="112"/>
        <v>-3.0239813462434114E-3</v>
      </c>
      <c r="BB100" s="119">
        <f t="shared" si="113"/>
        <v>0.86734589276685048</v>
      </c>
      <c r="BC100" s="119">
        <f t="shared" si="114"/>
        <v>-0.83486104529094651</v>
      </c>
      <c r="BD100" s="119">
        <f t="shared" si="115"/>
        <v>-2.8266317420491451</v>
      </c>
      <c r="BE100" s="119">
        <f t="shared" si="116"/>
        <v>-6.2974138418925678</v>
      </c>
      <c r="BF100" s="119">
        <f t="shared" si="107"/>
        <v>9.7862639977604964</v>
      </c>
      <c r="BG100" s="119">
        <f t="shared" si="107"/>
        <v>9.7862642708942857</v>
      </c>
      <c r="BH100" s="119">
        <f t="shared" si="107"/>
        <v>9.7862621779235965</v>
      </c>
      <c r="BI100" s="119">
        <f t="shared" si="107"/>
        <v>9.7862782159900821</v>
      </c>
      <c r="BJ100" s="119">
        <f t="shared" si="107"/>
        <v>9.7861553215881329</v>
      </c>
      <c r="BK100" s="119">
        <f t="shared" si="107"/>
        <v>9.7870971666778299</v>
      </c>
      <c r="BL100" s="119">
        <f t="shared" si="107"/>
        <v>9.7798875023829694</v>
      </c>
      <c r="BM100" s="119">
        <f t="shared" si="117"/>
        <v>9.8356063196192736</v>
      </c>
    </row>
    <row r="101" spans="1:65" ht="12.95" customHeight="1" x14ac:dyDescent="0.2">
      <c r="A101" s="176" t="s">
        <v>127</v>
      </c>
      <c r="B101" s="177" t="s">
        <v>110</v>
      </c>
      <c r="C101" s="176">
        <v>57366.1103</v>
      </c>
      <c r="D101" s="176" t="s">
        <v>129</v>
      </c>
      <c r="E101" s="119">
        <f t="shared" si="92"/>
        <v>12388.530337571363</v>
      </c>
      <c r="F101" s="119">
        <f t="shared" si="93"/>
        <v>12388.5</v>
      </c>
      <c r="G101" s="119">
        <f t="shared" si="82"/>
        <v>8.0803999953786843E-3</v>
      </c>
      <c r="J101" s="119">
        <f t="shared" si="108"/>
        <v>8.0803999953786843E-3</v>
      </c>
      <c r="O101" s="119">
        <f t="shared" ca="1" si="88"/>
        <v>2.5663584703289916E-2</v>
      </c>
      <c r="Q101" s="172">
        <f t="shared" si="94"/>
        <v>42347.6103</v>
      </c>
      <c r="S101" s="120">
        <v>1</v>
      </c>
      <c r="W101" s="176"/>
      <c r="Z101" s="119">
        <f t="shared" si="95"/>
        <v>12388.5</v>
      </c>
      <c r="AA101" s="119">
        <f t="shared" si="96"/>
        <v>1.0087203293399304E-2</v>
      </c>
      <c r="AB101" s="140">
        <f t="shared" si="83"/>
        <v>4.0272594769464377E-6</v>
      </c>
      <c r="AC101" s="140">
        <f t="shared" si="84"/>
        <v>4.6131423998529578E-3</v>
      </c>
      <c r="AD101" s="119">
        <f t="shared" si="85"/>
        <v>4.6131423998529578E-3</v>
      </c>
      <c r="AE101" s="119">
        <f t="shared" si="97"/>
        <v>6.6199456978735787E-3</v>
      </c>
      <c r="AF101" s="119">
        <f t="shared" si="86"/>
        <v>1.4604542975051055E-3</v>
      </c>
      <c r="AG101" s="120">
        <f t="shared" si="87"/>
        <v>4.6131423998529578E-3</v>
      </c>
      <c r="AH101" s="119">
        <f t="shared" si="98"/>
        <v>3.4672575955257265E-3</v>
      </c>
      <c r="AI101" s="119">
        <f t="shared" si="99"/>
        <v>1.0931236876768988</v>
      </c>
      <c r="AJ101" s="119">
        <f t="shared" si="100"/>
        <v>0.99832494910861591</v>
      </c>
      <c r="AK101" s="119">
        <f t="shared" si="101"/>
        <v>0.10388945493914051</v>
      </c>
      <c r="AL101" s="119">
        <f t="shared" si="102"/>
        <v>0.83998878871931815</v>
      </c>
      <c r="AM101" s="119">
        <f t="shared" si="103"/>
        <v>0.44656582274482992</v>
      </c>
      <c r="AN101" s="119">
        <f t="shared" ref="AN101:AT110" si="118">$AU101+$AB$7*SIN(AO101)</f>
        <v>7.0235232436781647</v>
      </c>
      <c r="AO101" s="119">
        <f t="shared" si="118"/>
        <v>7.0235231381770733</v>
      </c>
      <c r="AP101" s="119">
        <f t="shared" si="118"/>
        <v>7.0235221138678101</v>
      </c>
      <c r="AQ101" s="119">
        <f t="shared" si="118"/>
        <v>7.0235121689070805</v>
      </c>
      <c r="AR101" s="119">
        <f t="shared" si="118"/>
        <v>7.0234156185427707</v>
      </c>
      <c r="AS101" s="119">
        <f t="shared" si="118"/>
        <v>7.0224787042625803</v>
      </c>
      <c r="AT101" s="119">
        <f t="shared" si="118"/>
        <v>7.0134280946231611</v>
      </c>
      <c r="AU101" s="119">
        <f t="shared" si="104"/>
        <v>6.9294137030684846</v>
      </c>
      <c r="AW101" s="119">
        <f t="shared" si="109"/>
        <v>1.4797897376539514E-2</v>
      </c>
      <c r="AX101" s="119">
        <v>17800</v>
      </c>
      <c r="AY101" s="119">
        <f t="shared" si="110"/>
        <v>1.1613125699647571E-2</v>
      </c>
      <c r="AZ101" s="119">
        <f t="shared" si="111"/>
        <v>1.4797897376539514E-2</v>
      </c>
      <c r="BA101" s="119">
        <f t="shared" si="112"/>
        <v>-3.1847716768919434E-3</v>
      </c>
      <c r="BB101" s="119">
        <f t="shared" si="113"/>
        <v>0.87159315598337916</v>
      </c>
      <c r="BC101" s="119">
        <f t="shared" si="114"/>
        <v>-0.8794476701891879</v>
      </c>
      <c r="BD101" s="119">
        <f t="shared" si="115"/>
        <v>-2.7398114593487533</v>
      </c>
      <c r="BE101" s="119">
        <f t="shared" si="116"/>
        <v>-4.9106893869184569</v>
      </c>
      <c r="BF101" s="119">
        <f t="shared" si="107"/>
        <v>9.8851512307415366</v>
      </c>
      <c r="BG101" s="119">
        <f t="shared" si="107"/>
        <v>9.8851514928240967</v>
      </c>
      <c r="BH101" s="119">
        <f t="shared" si="107"/>
        <v>9.8851493960231593</v>
      </c>
      <c r="BI101" s="119">
        <f t="shared" si="107"/>
        <v>9.8851661716154346</v>
      </c>
      <c r="BJ101" s="119">
        <f t="shared" si="107"/>
        <v>9.8850319613060798</v>
      </c>
      <c r="BK101" s="119">
        <f t="shared" si="107"/>
        <v>9.8861059387486634</v>
      </c>
      <c r="BL101" s="119">
        <f t="shared" si="107"/>
        <v>9.877527651220257</v>
      </c>
      <c r="BM101" s="119">
        <f t="shared" si="117"/>
        <v>9.9471363058631876</v>
      </c>
    </row>
    <row r="102" spans="1:65" ht="12.95" customHeight="1" x14ac:dyDescent="0.2">
      <c r="A102" s="176" t="s">
        <v>127</v>
      </c>
      <c r="B102" s="177" t="s">
        <v>110</v>
      </c>
      <c r="C102" s="176">
        <v>57366.111499999999</v>
      </c>
      <c r="D102" s="176" t="s">
        <v>130</v>
      </c>
      <c r="E102" s="119">
        <f t="shared" si="92"/>
        <v>12388.534842928228</v>
      </c>
      <c r="F102" s="119">
        <f t="shared" si="93"/>
        <v>12388.5</v>
      </c>
      <c r="G102" s="119">
        <f t="shared" si="82"/>
        <v>9.2803999941679649E-3</v>
      </c>
      <c r="J102" s="119">
        <f t="shared" si="108"/>
        <v>9.2803999941679649E-3</v>
      </c>
      <c r="O102" s="119">
        <f t="shared" ca="1" si="88"/>
        <v>2.5663584703289916E-2</v>
      </c>
      <c r="Q102" s="172">
        <f t="shared" si="94"/>
        <v>42347.611499999999</v>
      </c>
      <c r="S102" s="120">
        <v>1</v>
      </c>
      <c r="W102" s="176"/>
      <c r="Z102" s="119">
        <f t="shared" si="95"/>
        <v>12388.5</v>
      </c>
      <c r="AA102" s="119">
        <f t="shared" si="96"/>
        <v>1.0087203293399304E-2</v>
      </c>
      <c r="AB102" s="140">
        <f t="shared" si="83"/>
        <v>6.5093156365057416E-7</v>
      </c>
      <c r="AC102" s="140">
        <f t="shared" si="84"/>
        <v>5.8131423986422385E-3</v>
      </c>
      <c r="AD102" s="119">
        <f t="shared" si="85"/>
        <v>5.8131423986422385E-3</v>
      </c>
      <c r="AE102" s="119">
        <f t="shared" si="97"/>
        <v>6.6199456978735787E-3</v>
      </c>
      <c r="AF102" s="119">
        <f t="shared" si="86"/>
        <v>2.6604542962943862E-3</v>
      </c>
      <c r="AG102" s="120">
        <f t="shared" si="87"/>
        <v>5.8131423986422385E-3</v>
      </c>
      <c r="AH102" s="119">
        <f t="shared" si="98"/>
        <v>3.4672575955257265E-3</v>
      </c>
      <c r="AI102" s="119">
        <f t="shared" si="99"/>
        <v>1.0931236876768988</v>
      </c>
      <c r="AJ102" s="119">
        <f t="shared" si="100"/>
        <v>0.99832494910861591</v>
      </c>
      <c r="AK102" s="119">
        <f t="shared" si="101"/>
        <v>0.10388945493914051</v>
      </c>
      <c r="AL102" s="119">
        <f t="shared" si="102"/>
        <v>0.83998878871931815</v>
      </c>
      <c r="AM102" s="119">
        <f t="shared" si="103"/>
        <v>0.44656582274482992</v>
      </c>
      <c r="AN102" s="119">
        <f t="shared" si="118"/>
        <v>7.0235232436781647</v>
      </c>
      <c r="AO102" s="119">
        <f t="shared" si="118"/>
        <v>7.0235231381770733</v>
      </c>
      <c r="AP102" s="119">
        <f t="shared" si="118"/>
        <v>7.0235221138678101</v>
      </c>
      <c r="AQ102" s="119">
        <f t="shared" si="118"/>
        <v>7.0235121689070805</v>
      </c>
      <c r="AR102" s="119">
        <f t="shared" si="118"/>
        <v>7.0234156185427707</v>
      </c>
      <c r="AS102" s="119">
        <f t="shared" si="118"/>
        <v>7.0224787042625803</v>
      </c>
      <c r="AT102" s="119">
        <f t="shared" si="118"/>
        <v>7.0134280946231611</v>
      </c>
      <c r="AU102" s="119">
        <f t="shared" si="104"/>
        <v>6.9294137030684846</v>
      </c>
      <c r="AW102" s="119">
        <f t="shared" si="109"/>
        <v>1.5143828102163861E-2</v>
      </c>
      <c r="AX102" s="119">
        <v>18000</v>
      </c>
      <c r="AY102" s="119">
        <f t="shared" si="110"/>
        <v>1.1828761545831595E-2</v>
      </c>
      <c r="AZ102" s="119">
        <f t="shared" si="111"/>
        <v>1.5143828102163861E-2</v>
      </c>
      <c r="BA102" s="119">
        <f t="shared" si="112"/>
        <v>-3.3150665563322656E-3</v>
      </c>
      <c r="BB102" s="119">
        <f t="shared" si="113"/>
        <v>0.87687022476060728</v>
      </c>
      <c r="BC102" s="119">
        <f t="shared" si="114"/>
        <v>-0.9177885008526544</v>
      </c>
      <c r="BD102" s="119">
        <f t="shared" si="115"/>
        <v>-2.6520374591622033</v>
      </c>
      <c r="BE102" s="119">
        <f t="shared" si="116"/>
        <v>-4.0034208718511639</v>
      </c>
      <c r="BF102" s="119">
        <f t="shared" ref="BF102:BL111" si="119">$BM102+$AB$7*SIN(BG102)</f>
        <v>9.9845800660686166</v>
      </c>
      <c r="BG102" s="119">
        <f t="shared" si="119"/>
        <v>9.9845802873116725</v>
      </c>
      <c r="BH102" s="119">
        <f t="shared" si="119"/>
        <v>9.9845784158810407</v>
      </c>
      <c r="BI102" s="119">
        <f t="shared" si="119"/>
        <v>9.9845942458374637</v>
      </c>
      <c r="BJ102" s="119">
        <f t="shared" si="119"/>
        <v>9.9844603492095914</v>
      </c>
      <c r="BK102" s="119">
        <f t="shared" si="119"/>
        <v>9.9855932596750723</v>
      </c>
      <c r="BL102" s="119">
        <f t="shared" si="119"/>
        <v>9.9760327606280459</v>
      </c>
      <c r="BM102" s="119">
        <f t="shared" si="117"/>
        <v>10.058666292107102</v>
      </c>
    </row>
    <row r="103" spans="1:65" ht="12.95" customHeight="1" x14ac:dyDescent="0.2">
      <c r="A103" s="176" t="s">
        <v>127</v>
      </c>
      <c r="B103" s="177" t="s">
        <v>110</v>
      </c>
      <c r="C103" s="176">
        <v>57366.111700000001</v>
      </c>
      <c r="D103" s="176" t="s">
        <v>128</v>
      </c>
      <c r="E103" s="119">
        <f t="shared" si="92"/>
        <v>12388.535593821047</v>
      </c>
      <c r="F103" s="119">
        <f t="shared" si="93"/>
        <v>12388.5</v>
      </c>
      <c r="G103" s="119">
        <f t="shared" si="82"/>
        <v>9.4803999963914976E-3</v>
      </c>
      <c r="J103" s="119">
        <f t="shared" si="108"/>
        <v>9.4803999963914976E-3</v>
      </c>
      <c r="O103" s="119">
        <f t="shared" ca="1" si="88"/>
        <v>2.5663584703289916E-2</v>
      </c>
      <c r="Q103" s="172">
        <f t="shared" si="94"/>
        <v>42347.611700000001</v>
      </c>
      <c r="S103" s="120">
        <v>1</v>
      </c>
      <c r="W103" s="176"/>
      <c r="Z103" s="119">
        <f t="shared" si="95"/>
        <v>12388.5</v>
      </c>
      <c r="AA103" s="119">
        <f t="shared" si="96"/>
        <v>1.0087203293399304E-2</v>
      </c>
      <c r="AB103" s="140">
        <f t="shared" si="83"/>
        <v>3.6821024125954451E-7</v>
      </c>
      <c r="AC103" s="140">
        <f t="shared" si="84"/>
        <v>6.0131424008657711E-3</v>
      </c>
      <c r="AD103" s="119">
        <f t="shared" si="85"/>
        <v>6.0131424008657711E-3</v>
      </c>
      <c r="AE103" s="119">
        <f t="shared" si="97"/>
        <v>6.6199456978735787E-3</v>
      </c>
      <c r="AF103" s="119">
        <f t="shared" si="86"/>
        <v>2.8604542985179188E-3</v>
      </c>
      <c r="AG103" s="120">
        <f t="shared" si="87"/>
        <v>6.0131424008657711E-3</v>
      </c>
      <c r="AH103" s="119">
        <f t="shared" si="98"/>
        <v>3.4672575955257265E-3</v>
      </c>
      <c r="AI103" s="119">
        <f t="shared" si="99"/>
        <v>1.0931236876768988</v>
      </c>
      <c r="AJ103" s="119">
        <f t="shared" si="100"/>
        <v>0.99832494910861591</v>
      </c>
      <c r="AK103" s="119">
        <f t="shared" si="101"/>
        <v>0.10388945493914051</v>
      </c>
      <c r="AL103" s="119">
        <f t="shared" si="102"/>
        <v>0.83998878871931815</v>
      </c>
      <c r="AM103" s="119">
        <f t="shared" si="103"/>
        <v>0.44656582274482992</v>
      </c>
      <c r="AN103" s="119">
        <f t="shared" si="118"/>
        <v>7.0235232436781647</v>
      </c>
      <c r="AO103" s="119">
        <f t="shared" si="118"/>
        <v>7.0235231381770733</v>
      </c>
      <c r="AP103" s="119">
        <f t="shared" si="118"/>
        <v>7.0235221138678101</v>
      </c>
      <c r="AQ103" s="119">
        <f t="shared" si="118"/>
        <v>7.0235121689070805</v>
      </c>
      <c r="AR103" s="119">
        <f t="shared" si="118"/>
        <v>7.0234156185427707</v>
      </c>
      <c r="AS103" s="119">
        <f t="shared" si="118"/>
        <v>7.0224787042625803</v>
      </c>
      <c r="AT103" s="119">
        <f t="shared" si="118"/>
        <v>7.0134280946231611</v>
      </c>
      <c r="AU103" s="119">
        <f t="shared" si="104"/>
        <v>6.9294137030684846</v>
      </c>
      <c r="AW103" s="119">
        <f t="shared" si="109"/>
        <v>1.5492872953635767E-2</v>
      </c>
      <c r="AX103" s="119">
        <v>18200</v>
      </c>
      <c r="AY103" s="119">
        <f t="shared" si="110"/>
        <v>1.2079722495759634E-2</v>
      </c>
      <c r="AZ103" s="119">
        <f t="shared" si="111"/>
        <v>1.5492872953635767E-2</v>
      </c>
      <c r="BA103" s="119">
        <f t="shared" si="112"/>
        <v>-3.4131504578761335E-3</v>
      </c>
      <c r="BB103" s="119">
        <f t="shared" si="113"/>
        <v>0.88318430921776725</v>
      </c>
      <c r="BC103" s="119">
        <f t="shared" si="114"/>
        <v>-0.94943026500759198</v>
      </c>
      <c r="BD103" s="119">
        <f t="shared" si="115"/>
        <v>-2.5630957247194304</v>
      </c>
      <c r="BE103" s="119">
        <f t="shared" si="116"/>
        <v>-3.3602770429943281</v>
      </c>
      <c r="BF103" s="119">
        <f t="shared" si="119"/>
        <v>10.084668048358621</v>
      </c>
      <c r="BG103" s="119">
        <f t="shared" si="119"/>
        <v>10.084668213336034</v>
      </c>
      <c r="BH103" s="119">
        <f t="shared" si="119"/>
        <v>10.084666716629075</v>
      </c>
      <c r="BI103" s="119">
        <f t="shared" si="119"/>
        <v>10.084680295107377</v>
      </c>
      <c r="BJ103" s="119">
        <f t="shared" si="119"/>
        <v>10.084557113189495</v>
      </c>
      <c r="BK103" s="119">
        <f t="shared" si="119"/>
        <v>10.085675032648945</v>
      </c>
      <c r="BL103" s="119">
        <f t="shared" si="119"/>
        <v>10.075564678367316</v>
      </c>
      <c r="BM103" s="119">
        <f t="shared" si="117"/>
        <v>10.170196278351016</v>
      </c>
    </row>
    <row r="104" spans="1:65" ht="12.95" customHeight="1" x14ac:dyDescent="0.2">
      <c r="A104" s="173" t="s">
        <v>132</v>
      </c>
      <c r="B104" s="156"/>
      <c r="C104" s="67">
        <v>57389.684000000001</v>
      </c>
      <c r="D104" s="67">
        <v>2.0000000000000001E-4</v>
      </c>
      <c r="E104" s="119">
        <f t="shared" si="92"/>
        <v>12477.036946929893</v>
      </c>
      <c r="F104" s="119">
        <f t="shared" si="93"/>
        <v>12477</v>
      </c>
      <c r="G104" s="119">
        <f t="shared" si="82"/>
        <v>9.8407999976188876E-3</v>
      </c>
      <c r="K104" s="119">
        <f t="shared" ref="K104:K122" si="120">+G104</f>
        <v>9.8407999976188876E-3</v>
      </c>
      <c r="O104" s="119">
        <f t="shared" ca="1" si="88"/>
        <v>2.5390688686985664E-2</v>
      </c>
      <c r="Q104" s="172">
        <f t="shared" si="94"/>
        <v>42371.184000000001</v>
      </c>
      <c r="S104" s="120">
        <v>1</v>
      </c>
      <c r="W104" s="67"/>
      <c r="Z104" s="119">
        <f t="shared" si="95"/>
        <v>12477</v>
      </c>
      <c r="AA104" s="119">
        <f t="shared" si="96"/>
        <v>1.0226658551523285E-2</v>
      </c>
      <c r="AB104" s="140">
        <f t="shared" si="83"/>
        <v>1.4888682362119273E-7</v>
      </c>
      <c r="AC104" s="140">
        <f t="shared" si="84"/>
        <v>6.349492118763002E-3</v>
      </c>
      <c r="AD104" s="119">
        <f t="shared" si="85"/>
        <v>6.349492118763002E-3</v>
      </c>
      <c r="AE104" s="119">
        <f t="shared" si="97"/>
        <v>6.7353506726673985E-3</v>
      </c>
      <c r="AF104" s="119">
        <f t="shared" si="86"/>
        <v>3.105449324951489E-3</v>
      </c>
      <c r="AG104" s="120">
        <f t="shared" si="87"/>
        <v>6.349492118763002E-3</v>
      </c>
      <c r="AH104" s="119">
        <f t="shared" si="98"/>
        <v>3.4913078788558856E-3</v>
      </c>
      <c r="AI104" s="119">
        <f t="shared" si="99"/>
        <v>1.0866847716722958</v>
      </c>
      <c r="AJ104" s="119">
        <f t="shared" si="100"/>
        <v>0.99999689121725721</v>
      </c>
      <c r="AK104" s="119">
        <f t="shared" si="101"/>
        <v>0.10931967075608229</v>
      </c>
      <c r="AL104" s="119">
        <f t="shared" si="102"/>
        <v>0.90037044018522394</v>
      </c>
      <c r="AM104" s="119">
        <f t="shared" si="103"/>
        <v>0.48328352581571132</v>
      </c>
      <c r="AN104" s="119">
        <f t="shared" si="118"/>
        <v>7.0783810662372035</v>
      </c>
      <c r="AO104" s="119">
        <f t="shared" si="118"/>
        <v>7.0783809838444736</v>
      </c>
      <c r="AP104" s="119">
        <f t="shared" si="118"/>
        <v>7.0783801403679041</v>
      </c>
      <c r="AQ104" s="119">
        <f t="shared" si="118"/>
        <v>7.0783715055128162</v>
      </c>
      <c r="AR104" s="119">
        <f t="shared" si="118"/>
        <v>7.0782831129757202</v>
      </c>
      <c r="AS104" s="119">
        <f t="shared" si="118"/>
        <v>7.0773787215293202</v>
      </c>
      <c r="AT104" s="119">
        <f t="shared" si="118"/>
        <v>7.0681726649434022</v>
      </c>
      <c r="AU104" s="119">
        <f t="shared" si="104"/>
        <v>6.978765721981417</v>
      </c>
      <c r="AW104" s="119">
        <f t="shared" si="109"/>
        <v>1.5845031930955239E-2</v>
      </c>
      <c r="AX104" s="119">
        <v>18400</v>
      </c>
      <c r="AY104" s="119">
        <f t="shared" si="110"/>
        <v>1.2367599715954752E-2</v>
      </c>
      <c r="AZ104" s="119">
        <f t="shared" si="111"/>
        <v>1.5845031930955239E-2</v>
      </c>
      <c r="BA104" s="119">
        <f t="shared" si="112"/>
        <v>-3.4774322150004865E-3</v>
      </c>
      <c r="BB104" s="119">
        <f t="shared" si="113"/>
        <v>0.89054177875420881</v>
      </c>
      <c r="BC104" s="119">
        <f t="shared" si="114"/>
        <v>-0.97388230977447643</v>
      </c>
      <c r="BD104" s="119">
        <f t="shared" si="115"/>
        <v>-2.4727667073724913</v>
      </c>
      <c r="BE104" s="119">
        <f t="shared" si="116"/>
        <v>-2.8780036010905863</v>
      </c>
      <c r="BF104" s="119">
        <f t="shared" si="119"/>
        <v>10.185533506310742</v>
      </c>
      <c r="BG104" s="119">
        <f t="shared" si="119"/>
        <v>10.185533614198349</v>
      </c>
      <c r="BH104" s="119">
        <f t="shared" si="119"/>
        <v>10.185532546579889</v>
      </c>
      <c r="BI104" s="119">
        <f t="shared" si="119"/>
        <v>10.185543111410935</v>
      </c>
      <c r="BJ104" s="119">
        <f t="shared" si="119"/>
        <v>10.185438569697549</v>
      </c>
      <c r="BK104" s="119">
        <f t="shared" si="119"/>
        <v>10.186473495165158</v>
      </c>
      <c r="BL104" s="119">
        <f t="shared" si="119"/>
        <v>10.176272493028154</v>
      </c>
      <c r="BM104" s="119">
        <f t="shared" si="117"/>
        <v>10.28172626459493</v>
      </c>
    </row>
    <row r="105" spans="1:65" ht="12.95" customHeight="1" x14ac:dyDescent="0.2">
      <c r="A105" s="144" t="s">
        <v>133</v>
      </c>
      <c r="B105" s="157" t="s">
        <v>110</v>
      </c>
      <c r="C105" s="67">
        <v>57406.597099999999</v>
      </c>
      <c r="D105" s="143"/>
      <c r="E105" s="119">
        <f t="shared" si="92"/>
        <v>12540.536572985266</v>
      </c>
      <c r="F105" s="119">
        <f t="shared" si="93"/>
        <v>12540.5</v>
      </c>
      <c r="G105" s="119">
        <f t="shared" ref="G105:G136" si="121">+C105-(C$7+F105*C$8)</f>
        <v>9.7411999959149398E-3</v>
      </c>
      <c r="K105" s="119">
        <f t="shared" si="120"/>
        <v>9.7411999959149398E-3</v>
      </c>
      <c r="O105" s="119">
        <f t="shared" ca="1" si="88"/>
        <v>2.5194881940823859E-2</v>
      </c>
      <c r="Q105" s="172">
        <f t="shared" si="94"/>
        <v>42388.097099999999</v>
      </c>
      <c r="S105" s="120">
        <v>1</v>
      </c>
      <c r="W105" s="143"/>
      <c r="Z105" s="119">
        <f t="shared" si="95"/>
        <v>12540.5</v>
      </c>
      <c r="AA105" s="119">
        <f t="shared" si="96"/>
        <v>1.0320584392102929E-2</v>
      </c>
      <c r="AB105" s="140">
        <f t="shared" ref="AB105:AB136" si="122">S105*(G105-AA105)^2</f>
        <v>3.356862785461208E-7</v>
      </c>
      <c r="AC105" s="140">
        <f t="shared" ref="AC105:AC137" si="123">+G105-N105-AH105</f>
        <v>6.239146695191251E-3</v>
      </c>
      <c r="AD105" s="119">
        <f t="shared" ref="AD105:AD137" si="124">+G105-AH105</f>
        <v>6.239146695191251E-3</v>
      </c>
      <c r="AE105" s="119">
        <f t="shared" si="97"/>
        <v>6.8185310913792402E-3</v>
      </c>
      <c r="AF105" s="119">
        <f t="shared" ref="AF105:AF136" si="125">G105-AE105</f>
        <v>2.9226689045356996E-3</v>
      </c>
      <c r="AG105" s="120">
        <f t="shared" ref="AG105:AG136" si="126">G105-AH105</f>
        <v>6.239146695191251E-3</v>
      </c>
      <c r="AH105" s="119">
        <f t="shared" si="98"/>
        <v>3.5020533007236892E-3</v>
      </c>
      <c r="AI105" s="119">
        <f t="shared" si="99"/>
        <v>1.0819189589286184</v>
      </c>
      <c r="AJ105" s="119">
        <f t="shared" si="100"/>
        <v>0.99897082301315687</v>
      </c>
      <c r="AK105" s="119">
        <f t="shared" si="101"/>
        <v>0.11293504426061741</v>
      </c>
      <c r="AL105" s="119">
        <f t="shared" si="102"/>
        <v>0.94324991295109994</v>
      </c>
      <c r="AM105" s="119">
        <f t="shared" si="103"/>
        <v>0.51001183064816924</v>
      </c>
      <c r="AN105" s="119">
        <f t="shared" si="118"/>
        <v>7.1175395888218125</v>
      </c>
      <c r="AO105" s="119">
        <f t="shared" si="118"/>
        <v>7.1175395214784167</v>
      </c>
      <c r="AP105" s="119">
        <f t="shared" si="118"/>
        <v>7.1175388028239714</v>
      </c>
      <c r="AQ105" s="119">
        <f t="shared" si="118"/>
        <v>7.1175311337448832</v>
      </c>
      <c r="AR105" s="119">
        <f t="shared" si="118"/>
        <v>7.1174492976533186</v>
      </c>
      <c r="AS105" s="119">
        <f t="shared" si="118"/>
        <v>7.1165764910348077</v>
      </c>
      <c r="AT105" s="119">
        <f t="shared" si="118"/>
        <v>7.1073192577442859</v>
      </c>
      <c r="AU105" s="119">
        <f t="shared" si="104"/>
        <v>7.0141764926138599</v>
      </c>
      <c r="AW105" s="119">
        <f t="shared" si="109"/>
        <v>1.6200305034122273E-2</v>
      </c>
      <c r="AX105" s="119">
        <v>18600</v>
      </c>
      <c r="AY105" s="119">
        <f t="shared" si="110"/>
        <v>1.2693842409502103E-2</v>
      </c>
      <c r="AZ105" s="119">
        <f t="shared" si="111"/>
        <v>1.6200305034122273E-2</v>
      </c>
      <c r="BA105" s="119">
        <f t="shared" si="112"/>
        <v>-3.5064626246201708E-3</v>
      </c>
      <c r="BB105" s="119">
        <f t="shared" si="113"/>
        <v>0.89894676101474991</v>
      </c>
      <c r="BC105" s="119">
        <f t="shared" si="114"/>
        <v>-0.99061525867323474</v>
      </c>
      <c r="BD105" s="119">
        <f t="shared" si="115"/>
        <v>-2.3808248509240952</v>
      </c>
      <c r="BE105" s="119">
        <f t="shared" si="116"/>
        <v>-2.5008882213699435</v>
      </c>
      <c r="BF105" s="119">
        <f t="shared" si="119"/>
        <v>10.287295381432699</v>
      </c>
      <c r="BG105" s="119">
        <f t="shared" si="119"/>
        <v>10.287295442210562</v>
      </c>
      <c r="BH105" s="119">
        <f t="shared" si="119"/>
        <v>10.287294772554331</v>
      </c>
      <c r="BI105" s="119">
        <f t="shared" si="119"/>
        <v>10.287302150918761</v>
      </c>
      <c r="BJ105" s="119">
        <f t="shared" si="119"/>
        <v>10.287220858592439</v>
      </c>
      <c r="BK105" s="119">
        <f t="shared" si="119"/>
        <v>10.288116936249711</v>
      </c>
      <c r="BL105" s="119">
        <f t="shared" si="119"/>
        <v>10.278290681447597</v>
      </c>
      <c r="BM105" s="119">
        <f t="shared" si="117"/>
        <v>10.393256250838844</v>
      </c>
    </row>
    <row r="106" spans="1:65" ht="12.95" customHeight="1" x14ac:dyDescent="0.2">
      <c r="A106" s="144" t="s">
        <v>133</v>
      </c>
      <c r="B106" s="157" t="s">
        <v>110</v>
      </c>
      <c r="C106" s="67">
        <v>57406.597099999999</v>
      </c>
      <c r="D106" s="143"/>
      <c r="E106" s="119">
        <f t="shared" si="92"/>
        <v>12540.536572985266</v>
      </c>
      <c r="F106" s="119">
        <f t="shared" si="93"/>
        <v>12540.5</v>
      </c>
      <c r="G106" s="119">
        <f t="shared" si="121"/>
        <v>9.7411999959149398E-3</v>
      </c>
      <c r="K106" s="119">
        <f t="shared" si="120"/>
        <v>9.7411999959149398E-3</v>
      </c>
      <c r="O106" s="119">
        <f t="shared" ref="O106:O137" ca="1" si="127">+C$11+C$12*$F106</f>
        <v>2.5194881940823859E-2</v>
      </c>
      <c r="Q106" s="172">
        <f t="shared" si="94"/>
        <v>42388.097099999999</v>
      </c>
      <c r="S106" s="120">
        <v>1</v>
      </c>
      <c r="W106" s="143"/>
      <c r="Z106" s="119">
        <f t="shared" si="95"/>
        <v>12540.5</v>
      </c>
      <c r="AA106" s="119">
        <f t="shared" si="96"/>
        <v>1.0320584392102929E-2</v>
      </c>
      <c r="AB106" s="140">
        <f t="shared" si="122"/>
        <v>3.356862785461208E-7</v>
      </c>
      <c r="AC106" s="140">
        <f t="shared" si="123"/>
        <v>6.239146695191251E-3</v>
      </c>
      <c r="AD106" s="119">
        <f t="shared" si="124"/>
        <v>6.239146695191251E-3</v>
      </c>
      <c r="AE106" s="119">
        <f t="shared" si="97"/>
        <v>6.8185310913792402E-3</v>
      </c>
      <c r="AF106" s="119">
        <f t="shared" si="125"/>
        <v>2.9226689045356996E-3</v>
      </c>
      <c r="AG106" s="120">
        <f t="shared" si="126"/>
        <v>6.239146695191251E-3</v>
      </c>
      <c r="AH106" s="119">
        <f t="shared" si="98"/>
        <v>3.5020533007236892E-3</v>
      </c>
      <c r="AI106" s="119">
        <f t="shared" si="99"/>
        <v>1.0819189589286184</v>
      </c>
      <c r="AJ106" s="119">
        <f t="shared" si="100"/>
        <v>0.99897082301315687</v>
      </c>
      <c r="AK106" s="119">
        <f t="shared" si="101"/>
        <v>0.11293504426061741</v>
      </c>
      <c r="AL106" s="119">
        <f t="shared" si="102"/>
        <v>0.94324991295109994</v>
      </c>
      <c r="AM106" s="119">
        <f t="shared" si="103"/>
        <v>0.51001183064816924</v>
      </c>
      <c r="AN106" s="119">
        <f t="shared" si="118"/>
        <v>7.1175395888218125</v>
      </c>
      <c r="AO106" s="119">
        <f t="shared" si="118"/>
        <v>7.1175395214784167</v>
      </c>
      <c r="AP106" s="119">
        <f t="shared" si="118"/>
        <v>7.1175388028239714</v>
      </c>
      <c r="AQ106" s="119">
        <f t="shared" si="118"/>
        <v>7.1175311337448832</v>
      </c>
      <c r="AR106" s="119">
        <f t="shared" si="118"/>
        <v>7.1174492976533186</v>
      </c>
      <c r="AS106" s="119">
        <f t="shared" si="118"/>
        <v>7.1165764910348077</v>
      </c>
      <c r="AT106" s="119">
        <f t="shared" si="118"/>
        <v>7.1073192577442859</v>
      </c>
      <c r="AU106" s="119">
        <f t="shared" si="104"/>
        <v>7.0141764926138599</v>
      </c>
      <c r="AW106" s="119">
        <f t="shared" si="109"/>
        <v>1.6558692263136873E-2</v>
      </c>
      <c r="AX106" s="119">
        <v>18800</v>
      </c>
      <c r="AY106" s="119">
        <f t="shared" si="110"/>
        <v>1.3059734266584092E-2</v>
      </c>
      <c r="AZ106" s="119">
        <f t="shared" si="111"/>
        <v>1.6558692263136873E-2</v>
      </c>
      <c r="BA106" s="119">
        <f t="shared" si="112"/>
        <v>-3.4989579965527822E-3</v>
      </c>
      <c r="BB106" s="119">
        <f t="shared" si="113"/>
        <v>0.90839933006694185</v>
      </c>
      <c r="BC106" s="119">
        <f t="shared" si="114"/>
        <v>-0.9990617173472004</v>
      </c>
      <c r="BD106" s="119">
        <f t="shared" si="115"/>
        <v>-2.2870384475845893</v>
      </c>
      <c r="BE106" s="119">
        <f t="shared" si="116"/>
        <v>-2.1962116918221706</v>
      </c>
      <c r="BF106" s="119">
        <f t="shared" si="119"/>
        <v>10.390072874407966</v>
      </c>
      <c r="BG106" s="119">
        <f t="shared" si="119"/>
        <v>10.390072902976511</v>
      </c>
      <c r="BH106" s="119">
        <f t="shared" si="119"/>
        <v>10.390072543214753</v>
      </c>
      <c r="BI106" s="119">
        <f t="shared" si="119"/>
        <v>10.390077073684001</v>
      </c>
      <c r="BJ106" s="119">
        <f t="shared" si="119"/>
        <v>10.390020023781963</v>
      </c>
      <c r="BK106" s="119">
        <f t="shared" si="119"/>
        <v>10.390738767820059</v>
      </c>
      <c r="BL106" s="119">
        <f t="shared" si="119"/>
        <v>10.38173743769382</v>
      </c>
      <c r="BM106" s="119">
        <f t="shared" si="117"/>
        <v>10.504786237082758</v>
      </c>
    </row>
    <row r="107" spans="1:65" ht="12.95" customHeight="1" x14ac:dyDescent="0.2">
      <c r="A107" s="184" t="s">
        <v>137</v>
      </c>
      <c r="B107" s="185" t="s">
        <v>110</v>
      </c>
      <c r="C107" s="186">
        <v>57406.597099999999</v>
      </c>
      <c r="D107" s="186">
        <v>1E-4</v>
      </c>
      <c r="E107" s="119">
        <f t="shared" si="92"/>
        <v>12540.536572985266</v>
      </c>
      <c r="F107" s="119">
        <f t="shared" si="93"/>
        <v>12540.5</v>
      </c>
      <c r="G107" s="119">
        <f t="shared" si="121"/>
        <v>9.7411999959149398E-3</v>
      </c>
      <c r="K107" s="119">
        <f t="shared" si="120"/>
        <v>9.7411999959149398E-3</v>
      </c>
      <c r="O107" s="119">
        <f t="shared" ca="1" si="127"/>
        <v>2.5194881940823859E-2</v>
      </c>
      <c r="Q107" s="172">
        <f t="shared" si="94"/>
        <v>42388.097099999999</v>
      </c>
      <c r="S107" s="120">
        <v>1</v>
      </c>
      <c r="W107" s="143"/>
      <c r="Z107" s="119">
        <f t="shared" si="95"/>
        <v>12540.5</v>
      </c>
      <c r="AA107" s="119">
        <f t="shared" si="96"/>
        <v>1.0320584392102929E-2</v>
      </c>
      <c r="AB107" s="140">
        <f t="shared" si="122"/>
        <v>3.356862785461208E-7</v>
      </c>
      <c r="AC107" s="140">
        <f t="shared" si="123"/>
        <v>6.239146695191251E-3</v>
      </c>
      <c r="AD107" s="119">
        <f t="shared" si="124"/>
        <v>6.239146695191251E-3</v>
      </c>
      <c r="AE107" s="119">
        <f t="shared" si="97"/>
        <v>6.8185310913792402E-3</v>
      </c>
      <c r="AF107" s="119">
        <f t="shared" si="125"/>
        <v>2.9226689045356996E-3</v>
      </c>
      <c r="AG107" s="120">
        <f t="shared" si="126"/>
        <v>6.239146695191251E-3</v>
      </c>
      <c r="AH107" s="119">
        <f t="shared" si="98"/>
        <v>3.5020533007236892E-3</v>
      </c>
      <c r="AI107" s="119">
        <f t="shared" si="99"/>
        <v>1.0819189589286184</v>
      </c>
      <c r="AJ107" s="119">
        <f t="shared" si="100"/>
        <v>0.99897082301315687</v>
      </c>
      <c r="AK107" s="119">
        <f t="shared" si="101"/>
        <v>0.11293504426061741</v>
      </c>
      <c r="AL107" s="119">
        <f t="shared" si="102"/>
        <v>0.94324991295109994</v>
      </c>
      <c r="AM107" s="119">
        <f t="shared" si="103"/>
        <v>0.51001183064816924</v>
      </c>
      <c r="AN107" s="119">
        <f t="shared" si="118"/>
        <v>7.1175395888218125</v>
      </c>
      <c r="AO107" s="119">
        <f t="shared" si="118"/>
        <v>7.1175395214784167</v>
      </c>
      <c r="AP107" s="119">
        <f t="shared" si="118"/>
        <v>7.1175388028239714</v>
      </c>
      <c r="AQ107" s="119">
        <f t="shared" si="118"/>
        <v>7.1175311337448832</v>
      </c>
      <c r="AR107" s="119">
        <f t="shared" si="118"/>
        <v>7.1174492976533186</v>
      </c>
      <c r="AS107" s="119">
        <f t="shared" si="118"/>
        <v>7.1165764910348077</v>
      </c>
      <c r="AT107" s="119">
        <f t="shared" si="118"/>
        <v>7.1073192577442859</v>
      </c>
      <c r="AU107" s="119">
        <f t="shared" si="104"/>
        <v>7.0141764926138599</v>
      </c>
      <c r="AW107" s="119">
        <f t="shared" si="109"/>
        <v>1.6920193617999034E-2</v>
      </c>
      <c r="AX107" s="119">
        <v>19000</v>
      </c>
      <c r="AY107" s="119">
        <f t="shared" si="110"/>
        <v>1.3466363087050449E-2</v>
      </c>
      <c r="AZ107" s="119">
        <f t="shared" si="111"/>
        <v>1.6920193617999034E-2</v>
      </c>
      <c r="BA107" s="119">
        <f t="shared" si="112"/>
        <v>-3.4538305309485856E-3</v>
      </c>
      <c r="BB107" s="119">
        <f t="shared" si="113"/>
        <v>0.9188932011214449</v>
      </c>
      <c r="BC107" s="119">
        <f t="shared" si="114"/>
        <v>-0.99861978859113987</v>
      </c>
      <c r="BD107" s="119">
        <f t="shared" si="115"/>
        <v>-2.1911699477472397</v>
      </c>
      <c r="BE107" s="119">
        <f t="shared" si="116"/>
        <v>-1.9434857929810068</v>
      </c>
      <c r="BF107" s="119">
        <f t="shared" si="119"/>
        <v>10.49398485778717</v>
      </c>
      <c r="BG107" s="119">
        <f t="shared" si="119"/>
        <v>10.493984868393499</v>
      </c>
      <c r="BH107" s="119">
        <f t="shared" si="119"/>
        <v>10.493984710285071</v>
      </c>
      <c r="BI107" s="119">
        <f t="shared" si="119"/>
        <v>10.493987067210561</v>
      </c>
      <c r="BJ107" s="119">
        <f t="shared" si="119"/>
        <v>10.493951933525238</v>
      </c>
      <c r="BK107" s="119">
        <f t="shared" si="119"/>
        <v>10.494475889965612</v>
      </c>
      <c r="BL107" s="119">
        <f t="shared" si="119"/>
        <v>10.486713204380839</v>
      </c>
      <c r="BM107" s="119">
        <f t="shared" si="117"/>
        <v>10.616316223326672</v>
      </c>
    </row>
    <row r="108" spans="1:65" ht="12.95" customHeight="1" x14ac:dyDescent="0.2">
      <c r="A108" s="184" t="s">
        <v>137</v>
      </c>
      <c r="B108" s="185" t="s">
        <v>110</v>
      </c>
      <c r="C108" s="186">
        <v>57406.597099999999</v>
      </c>
      <c r="D108" s="186">
        <v>1E-4</v>
      </c>
      <c r="E108" s="119">
        <f t="shared" si="92"/>
        <v>12540.536572985266</v>
      </c>
      <c r="F108" s="119">
        <f t="shared" si="93"/>
        <v>12540.5</v>
      </c>
      <c r="G108" s="119">
        <f t="shared" si="121"/>
        <v>9.7411999959149398E-3</v>
      </c>
      <c r="K108" s="119">
        <f t="shared" si="120"/>
        <v>9.7411999959149398E-3</v>
      </c>
      <c r="O108" s="119">
        <f t="shared" ca="1" si="127"/>
        <v>2.5194881940823859E-2</v>
      </c>
      <c r="Q108" s="172">
        <f t="shared" si="94"/>
        <v>42388.097099999999</v>
      </c>
      <c r="S108" s="120">
        <v>1</v>
      </c>
      <c r="W108" s="143"/>
      <c r="Z108" s="119">
        <f t="shared" si="95"/>
        <v>12540.5</v>
      </c>
      <c r="AA108" s="119">
        <f t="shared" si="96"/>
        <v>1.0320584392102929E-2</v>
      </c>
      <c r="AB108" s="140">
        <f t="shared" si="122"/>
        <v>3.356862785461208E-7</v>
      </c>
      <c r="AC108" s="140">
        <f t="shared" si="123"/>
        <v>6.239146695191251E-3</v>
      </c>
      <c r="AD108" s="119">
        <f t="shared" si="124"/>
        <v>6.239146695191251E-3</v>
      </c>
      <c r="AE108" s="119">
        <f t="shared" si="97"/>
        <v>6.8185310913792402E-3</v>
      </c>
      <c r="AF108" s="119">
        <f t="shared" si="125"/>
        <v>2.9226689045356996E-3</v>
      </c>
      <c r="AG108" s="120">
        <f t="shared" si="126"/>
        <v>6.239146695191251E-3</v>
      </c>
      <c r="AH108" s="119">
        <f t="shared" si="98"/>
        <v>3.5020533007236892E-3</v>
      </c>
      <c r="AI108" s="119">
        <f t="shared" si="99"/>
        <v>1.0819189589286184</v>
      </c>
      <c r="AJ108" s="119">
        <f t="shared" si="100"/>
        <v>0.99897082301315687</v>
      </c>
      <c r="AK108" s="119">
        <f t="shared" si="101"/>
        <v>0.11293504426061741</v>
      </c>
      <c r="AL108" s="119">
        <f t="shared" si="102"/>
        <v>0.94324991295109994</v>
      </c>
      <c r="AM108" s="119">
        <f t="shared" si="103"/>
        <v>0.51001183064816924</v>
      </c>
      <c r="AN108" s="119">
        <f t="shared" si="118"/>
        <v>7.1175395888218125</v>
      </c>
      <c r="AO108" s="119">
        <f t="shared" si="118"/>
        <v>7.1175395214784167</v>
      </c>
      <c r="AP108" s="119">
        <f t="shared" si="118"/>
        <v>7.1175388028239714</v>
      </c>
      <c r="AQ108" s="119">
        <f t="shared" si="118"/>
        <v>7.1175311337448832</v>
      </c>
      <c r="AR108" s="119">
        <f t="shared" si="118"/>
        <v>7.1174492976533186</v>
      </c>
      <c r="AS108" s="119">
        <f t="shared" si="118"/>
        <v>7.1165764910348077</v>
      </c>
      <c r="AT108" s="119">
        <f t="shared" si="118"/>
        <v>7.1073192577442859</v>
      </c>
      <c r="AU108" s="119">
        <f t="shared" si="104"/>
        <v>7.0141764926138599</v>
      </c>
      <c r="AW108" s="119">
        <f t="shared" si="109"/>
        <v>1.7284809098708758E-2</v>
      </c>
      <c r="AX108" s="119">
        <v>19200</v>
      </c>
      <c r="AY108" s="119">
        <f t="shared" si="110"/>
        <v>1.3914582658274072E-2</v>
      </c>
      <c r="AZ108" s="119">
        <f t="shared" si="111"/>
        <v>1.7284809098708758E-2</v>
      </c>
      <c r="BA108" s="119">
        <f t="shared" si="112"/>
        <v>-3.3702264404346853E-3</v>
      </c>
      <c r="BB108" s="119">
        <f t="shared" si="113"/>
        <v>0.93041284360220178</v>
      </c>
      <c r="BC108" s="119">
        <f t="shared" si="114"/>
        <v>-0.98866039739378997</v>
      </c>
      <c r="BD108" s="119">
        <f t="shared" si="115"/>
        <v>-2.0929768800077468</v>
      </c>
      <c r="BE108" s="119">
        <f t="shared" si="116"/>
        <v>-1.7292178418187398</v>
      </c>
      <c r="BF108" s="119">
        <f t="shared" si="119"/>
        <v>10.599148994060647</v>
      </c>
      <c r="BG108" s="119">
        <f t="shared" si="119"/>
        <v>10.599148996876078</v>
      </c>
      <c r="BH108" s="119">
        <f t="shared" si="119"/>
        <v>10.599148944613434</v>
      </c>
      <c r="BI108" s="119">
        <f t="shared" si="119"/>
        <v>10.599149914761727</v>
      </c>
      <c r="BJ108" s="119">
        <f t="shared" si="119"/>
        <v>10.59913190632423</v>
      </c>
      <c r="BK108" s="119">
        <f t="shared" si="119"/>
        <v>10.599466315445508</v>
      </c>
      <c r="BL108" s="119">
        <f t="shared" si="119"/>
        <v>10.593299424563634</v>
      </c>
      <c r="BM108" s="119">
        <f t="shared" si="117"/>
        <v>10.727846209570586</v>
      </c>
    </row>
    <row r="109" spans="1:65" ht="12.95" customHeight="1" x14ac:dyDescent="0.2">
      <c r="A109" s="144" t="s">
        <v>133</v>
      </c>
      <c r="B109" s="157" t="s">
        <v>110</v>
      </c>
      <c r="C109" s="67">
        <v>57406.597800000003</v>
      </c>
      <c r="D109" s="143"/>
      <c r="E109" s="119">
        <f t="shared" si="92"/>
        <v>12540.539201110121</v>
      </c>
      <c r="F109" s="119">
        <f t="shared" si="93"/>
        <v>12540.5</v>
      </c>
      <c r="G109" s="119">
        <f t="shared" si="121"/>
        <v>1.0441200000059325E-2</v>
      </c>
      <c r="K109" s="119">
        <f t="shared" si="120"/>
        <v>1.0441200000059325E-2</v>
      </c>
      <c r="O109" s="119">
        <f t="shared" ca="1" si="127"/>
        <v>2.5194881940823859E-2</v>
      </c>
      <c r="Q109" s="172">
        <f t="shared" si="94"/>
        <v>42388.097800000003</v>
      </c>
      <c r="S109" s="120">
        <v>1</v>
      </c>
      <c r="W109" s="143"/>
      <c r="Z109" s="119">
        <f t="shared" si="95"/>
        <v>12540.5</v>
      </c>
      <c r="AA109" s="119">
        <f t="shared" si="96"/>
        <v>1.0320584392102929E-2</v>
      </c>
      <c r="AB109" s="140">
        <f t="shared" si="122"/>
        <v>1.4548124882691089E-8</v>
      </c>
      <c r="AC109" s="140">
        <f t="shared" si="123"/>
        <v>6.9391466993356365E-3</v>
      </c>
      <c r="AD109" s="119">
        <f t="shared" si="124"/>
        <v>6.9391466993356365E-3</v>
      </c>
      <c r="AE109" s="119">
        <f t="shared" si="97"/>
        <v>6.8185310913792402E-3</v>
      </c>
      <c r="AF109" s="119">
        <f t="shared" si="125"/>
        <v>3.6226689086800851E-3</v>
      </c>
      <c r="AG109" s="120">
        <f t="shared" si="126"/>
        <v>6.9391466993356365E-3</v>
      </c>
      <c r="AH109" s="119">
        <f t="shared" si="98"/>
        <v>3.5020533007236892E-3</v>
      </c>
      <c r="AI109" s="119">
        <f t="shared" si="99"/>
        <v>1.0819189589286184</v>
      </c>
      <c r="AJ109" s="119">
        <f t="shared" si="100"/>
        <v>0.99897082301315687</v>
      </c>
      <c r="AK109" s="119">
        <f t="shared" si="101"/>
        <v>0.11293504426061741</v>
      </c>
      <c r="AL109" s="119">
        <f t="shared" si="102"/>
        <v>0.94324991295109994</v>
      </c>
      <c r="AM109" s="119">
        <f t="shared" si="103"/>
        <v>0.51001183064816924</v>
      </c>
      <c r="AN109" s="119">
        <f t="shared" si="118"/>
        <v>7.1175395888218125</v>
      </c>
      <c r="AO109" s="119">
        <f t="shared" si="118"/>
        <v>7.1175395214784167</v>
      </c>
      <c r="AP109" s="119">
        <f t="shared" si="118"/>
        <v>7.1175388028239714</v>
      </c>
      <c r="AQ109" s="119">
        <f t="shared" si="118"/>
        <v>7.1175311337448832</v>
      </c>
      <c r="AR109" s="119">
        <f t="shared" si="118"/>
        <v>7.1174492976533186</v>
      </c>
      <c r="AS109" s="119">
        <f t="shared" si="118"/>
        <v>7.1165764910348077</v>
      </c>
      <c r="AT109" s="119">
        <f t="shared" si="118"/>
        <v>7.1073192577442859</v>
      </c>
      <c r="AU109" s="119">
        <f t="shared" si="104"/>
        <v>7.0141764926138599</v>
      </c>
      <c r="AW109" s="119">
        <f t="shared" si="109"/>
        <v>1.7652538705266046E-2</v>
      </c>
      <c r="AX109" s="119">
        <v>19400</v>
      </c>
      <c r="AY109" s="119">
        <f t="shared" si="110"/>
        <v>1.4404966012387523E-2</v>
      </c>
      <c r="AZ109" s="119">
        <f t="shared" si="111"/>
        <v>1.7652538705266046E-2</v>
      </c>
      <c r="BA109" s="119">
        <f t="shared" si="112"/>
        <v>-3.2475726928785221E-3</v>
      </c>
      <c r="BB109" s="119">
        <f t="shared" si="113"/>
        <v>0.94292992796231001</v>
      </c>
      <c r="BC109" s="119">
        <f t="shared" si="114"/>
        <v>-0.96853969293586517</v>
      </c>
      <c r="BD109" s="119">
        <f t="shared" si="115"/>
        <v>-1.9922135771326348</v>
      </c>
      <c r="BE109" s="119">
        <f t="shared" si="116"/>
        <v>-1.5441517637419744</v>
      </c>
      <c r="BF109" s="119">
        <f t="shared" si="119"/>
        <v>10.705680488269909</v>
      </c>
      <c r="BG109" s="119">
        <f t="shared" si="119"/>
        <v>10.705680488705321</v>
      </c>
      <c r="BH109" s="119">
        <f t="shared" si="119"/>
        <v>10.705680477787583</v>
      </c>
      <c r="BI109" s="119">
        <f t="shared" si="119"/>
        <v>10.705680751545255</v>
      </c>
      <c r="BJ109" s="119">
        <f t="shared" si="119"/>
        <v>10.705673887262844</v>
      </c>
      <c r="BK109" s="119">
        <f t="shared" si="119"/>
        <v>10.705846052052399</v>
      </c>
      <c r="BL109" s="119">
        <f t="shared" si="119"/>
        <v>10.701557529722736</v>
      </c>
      <c r="BM109" s="119">
        <f t="shared" si="117"/>
        <v>10.8393761958145</v>
      </c>
    </row>
    <row r="110" spans="1:65" ht="12.95" customHeight="1" x14ac:dyDescent="0.2">
      <c r="A110" s="184" t="s">
        <v>137</v>
      </c>
      <c r="B110" s="185" t="s">
        <v>110</v>
      </c>
      <c r="C110" s="186">
        <v>57406.597800000003</v>
      </c>
      <c r="D110" s="186">
        <v>2.0000000000000001E-4</v>
      </c>
      <c r="E110" s="119">
        <f t="shared" si="92"/>
        <v>12540.539201110121</v>
      </c>
      <c r="F110" s="119">
        <f t="shared" si="93"/>
        <v>12540.5</v>
      </c>
      <c r="G110" s="119">
        <f t="shared" si="121"/>
        <v>1.0441200000059325E-2</v>
      </c>
      <c r="K110" s="119">
        <f t="shared" si="120"/>
        <v>1.0441200000059325E-2</v>
      </c>
      <c r="O110" s="119">
        <f t="shared" ca="1" si="127"/>
        <v>2.5194881940823859E-2</v>
      </c>
      <c r="Q110" s="172">
        <f t="shared" si="94"/>
        <v>42388.097800000003</v>
      </c>
      <c r="S110" s="120">
        <v>1</v>
      </c>
      <c r="W110" s="143"/>
      <c r="Z110" s="119">
        <f t="shared" si="95"/>
        <v>12540.5</v>
      </c>
      <c r="AA110" s="119">
        <f t="shared" si="96"/>
        <v>1.0320584392102929E-2</v>
      </c>
      <c r="AB110" s="140">
        <f t="shared" si="122"/>
        <v>1.4548124882691089E-8</v>
      </c>
      <c r="AC110" s="140">
        <f t="shared" si="123"/>
        <v>6.9391466993356365E-3</v>
      </c>
      <c r="AD110" s="119">
        <f t="shared" si="124"/>
        <v>6.9391466993356365E-3</v>
      </c>
      <c r="AE110" s="119">
        <f t="shared" si="97"/>
        <v>6.8185310913792402E-3</v>
      </c>
      <c r="AF110" s="119">
        <f t="shared" si="125"/>
        <v>3.6226689086800851E-3</v>
      </c>
      <c r="AG110" s="120">
        <f t="shared" si="126"/>
        <v>6.9391466993356365E-3</v>
      </c>
      <c r="AH110" s="119">
        <f t="shared" si="98"/>
        <v>3.5020533007236892E-3</v>
      </c>
      <c r="AI110" s="119">
        <f t="shared" si="99"/>
        <v>1.0819189589286184</v>
      </c>
      <c r="AJ110" s="119">
        <f t="shared" si="100"/>
        <v>0.99897082301315687</v>
      </c>
      <c r="AK110" s="119">
        <f t="shared" si="101"/>
        <v>0.11293504426061741</v>
      </c>
      <c r="AL110" s="119">
        <f t="shared" si="102"/>
        <v>0.94324991295109994</v>
      </c>
      <c r="AM110" s="119">
        <f t="shared" si="103"/>
        <v>0.51001183064816924</v>
      </c>
      <c r="AN110" s="119">
        <f t="shared" si="118"/>
        <v>7.1175395888218125</v>
      </c>
      <c r="AO110" s="119">
        <f t="shared" si="118"/>
        <v>7.1175395214784167</v>
      </c>
      <c r="AP110" s="119">
        <f t="shared" si="118"/>
        <v>7.1175388028239714</v>
      </c>
      <c r="AQ110" s="119">
        <f t="shared" si="118"/>
        <v>7.1175311337448832</v>
      </c>
      <c r="AR110" s="119">
        <f t="shared" si="118"/>
        <v>7.1174492976533186</v>
      </c>
      <c r="AS110" s="119">
        <f t="shared" si="118"/>
        <v>7.1165764910348077</v>
      </c>
      <c r="AT110" s="119">
        <f t="shared" si="118"/>
        <v>7.1073192577442859</v>
      </c>
      <c r="AU110" s="119">
        <f t="shared" si="104"/>
        <v>7.0141764926138599</v>
      </c>
      <c r="AW110" s="119">
        <f t="shared" si="109"/>
        <v>1.8023382437670901E-2</v>
      </c>
      <c r="AX110" s="119">
        <v>19600</v>
      </c>
      <c r="AY110" s="119">
        <f t="shared" si="110"/>
        <v>1.493774935268204E-2</v>
      </c>
      <c r="AZ110" s="119">
        <f t="shared" si="111"/>
        <v>1.8023382437670901E-2</v>
      </c>
      <c r="BA110" s="119">
        <f t="shared" si="112"/>
        <v>-3.085633084988861E-3</v>
      </c>
      <c r="BB110" s="119">
        <f t="shared" si="113"/>
        <v>0.95639904099950124</v>
      </c>
      <c r="BC110" s="119">
        <f t="shared" si="114"/>
        <v>-0.93761806212487386</v>
      </c>
      <c r="BD110" s="119">
        <f t="shared" si="115"/>
        <v>-1.8886339455584042</v>
      </c>
      <c r="BE110" s="119">
        <f t="shared" si="116"/>
        <v>-1.381718799370995</v>
      </c>
      <c r="BF110" s="119">
        <f t="shared" si="119"/>
        <v>10.813690395519803</v>
      </c>
      <c r="BG110" s="119">
        <f t="shared" si="119"/>
        <v>10.813690395542622</v>
      </c>
      <c r="BH110" s="119">
        <f t="shared" si="119"/>
        <v>10.813690394638339</v>
      </c>
      <c r="BI110" s="119">
        <f t="shared" si="119"/>
        <v>10.813690430471052</v>
      </c>
      <c r="BJ110" s="119">
        <f t="shared" si="119"/>
        <v>10.813689010585364</v>
      </c>
      <c r="BK110" s="119">
        <f t="shared" si="119"/>
        <v>10.81374528252033</v>
      </c>
      <c r="BL110" s="119">
        <f t="shared" si="119"/>
        <v>10.81152817641363</v>
      </c>
      <c r="BM110" s="119">
        <f t="shared" si="117"/>
        <v>10.950906182058414</v>
      </c>
    </row>
    <row r="111" spans="1:65" ht="12.95" customHeight="1" x14ac:dyDescent="0.2">
      <c r="A111" s="144" t="s">
        <v>133</v>
      </c>
      <c r="B111" s="157" t="s">
        <v>109</v>
      </c>
      <c r="C111" s="67">
        <v>57417.650500000003</v>
      </c>
      <c r="D111" s="143"/>
      <c r="E111" s="119">
        <f t="shared" si="92"/>
        <v>12582.036166001379</v>
      </c>
      <c r="F111" s="119">
        <f t="shared" si="93"/>
        <v>12582</v>
      </c>
      <c r="G111" s="119">
        <f t="shared" si="121"/>
        <v>9.6327999999630265E-3</v>
      </c>
      <c r="K111" s="119">
        <f t="shared" si="120"/>
        <v>9.6327999999630265E-3</v>
      </c>
      <c r="O111" s="119">
        <f t="shared" ca="1" si="127"/>
        <v>2.5066913752387406E-2</v>
      </c>
      <c r="Q111" s="172">
        <f t="shared" si="94"/>
        <v>42399.150500000003</v>
      </c>
      <c r="S111" s="120">
        <v>1</v>
      </c>
      <c r="W111" s="143"/>
      <c r="Z111" s="119">
        <f t="shared" si="95"/>
        <v>12582</v>
      </c>
      <c r="AA111" s="119">
        <f t="shared" si="96"/>
        <v>1.0379227172832354E-2</v>
      </c>
      <c r="AB111" s="140">
        <f t="shared" si="122"/>
        <v>5.571535243976968E-7</v>
      </c>
      <c r="AC111" s="140">
        <f t="shared" si="123"/>
        <v>6.1266355469819598E-3</v>
      </c>
      <c r="AD111" s="119">
        <f t="shared" si="124"/>
        <v>6.1266355469819598E-3</v>
      </c>
      <c r="AE111" s="119">
        <f t="shared" si="97"/>
        <v>6.8730627198512872E-3</v>
      </c>
      <c r="AF111" s="119">
        <f t="shared" si="125"/>
        <v>2.7597372801117393E-3</v>
      </c>
      <c r="AG111" s="120">
        <f t="shared" si="126"/>
        <v>6.1266355469819598E-3</v>
      </c>
      <c r="AH111" s="119">
        <f t="shared" si="98"/>
        <v>3.5061644529810671E-3</v>
      </c>
      <c r="AI111" s="119">
        <f t="shared" si="99"/>
        <v>1.0787459888620781</v>
      </c>
      <c r="AJ111" s="119">
        <f t="shared" si="100"/>
        <v>0.99732270149775548</v>
      </c>
      <c r="AK111" s="119">
        <f t="shared" si="101"/>
        <v>0.11516991487463107</v>
      </c>
      <c r="AL111" s="119">
        <f t="shared" si="102"/>
        <v>0.9710683826105041</v>
      </c>
      <c r="AM111" s="119">
        <f t="shared" si="103"/>
        <v>0.52766539595329853</v>
      </c>
      <c r="AN111" s="119">
        <f t="shared" ref="AN111:AT120" si="128">$AU111+$AB$7*SIN(AO111)</f>
        <v>7.1430375570118203</v>
      </c>
      <c r="AO111" s="119">
        <f t="shared" si="128"/>
        <v>7.1430374986616583</v>
      </c>
      <c r="AP111" s="119">
        <f t="shared" si="128"/>
        <v>7.1430368577461119</v>
      </c>
      <c r="AQ111" s="119">
        <f t="shared" si="128"/>
        <v>7.143029817990028</v>
      </c>
      <c r="AR111" s="119">
        <f t="shared" si="128"/>
        <v>7.1429524977583823</v>
      </c>
      <c r="AS111" s="119">
        <f t="shared" si="128"/>
        <v>7.1421037174293245</v>
      </c>
      <c r="AT111" s="119">
        <f t="shared" si="128"/>
        <v>7.1328404370078884</v>
      </c>
      <c r="AU111" s="119">
        <f t="shared" si="104"/>
        <v>7.0373189647594714</v>
      </c>
      <c r="AW111" s="119">
        <f t="shared" si="109"/>
        <v>1.8397340295923315E-2</v>
      </c>
      <c r="AX111" s="119">
        <v>19800</v>
      </c>
      <c r="AY111" s="119">
        <f t="shared" si="110"/>
        <v>1.5512766296211577E-2</v>
      </c>
      <c r="AZ111" s="119">
        <f t="shared" si="111"/>
        <v>1.8397340295923315E-2</v>
      </c>
      <c r="BA111" s="119">
        <f t="shared" si="112"/>
        <v>-2.8845739997117375E-3</v>
      </c>
      <c r="BB111" s="119">
        <f t="shared" si="113"/>
        <v>0.97075264891700108</v>
      </c>
      <c r="BC111" s="119">
        <f t="shared" si="114"/>
        <v>-0.89528750892062903</v>
      </c>
      <c r="BD111" s="119">
        <f t="shared" si="115"/>
        <v>-1.7819955553007449</v>
      </c>
      <c r="BE111" s="119">
        <f t="shared" si="116"/>
        <v>-1.2371211923872969</v>
      </c>
      <c r="BF111" s="119">
        <f t="shared" si="119"/>
        <v>10.923283398421416</v>
      </c>
      <c r="BG111" s="119">
        <f t="shared" si="119"/>
        <v>10.923283398421422</v>
      </c>
      <c r="BH111" s="119">
        <f t="shared" si="119"/>
        <v>10.923283398420873</v>
      </c>
      <c r="BI111" s="119">
        <f t="shared" si="119"/>
        <v>10.92328339847532</v>
      </c>
      <c r="BJ111" s="119">
        <f t="shared" si="119"/>
        <v>10.923283393072312</v>
      </c>
      <c r="BK111" s="119">
        <f t="shared" si="119"/>
        <v>10.923283929244489</v>
      </c>
      <c r="BL111" s="119">
        <f t="shared" si="119"/>
        <v>10.923230741066394</v>
      </c>
      <c r="BM111" s="119">
        <f t="shared" si="117"/>
        <v>11.062436168302328</v>
      </c>
    </row>
    <row r="112" spans="1:65" ht="12.95" customHeight="1" x14ac:dyDescent="0.2">
      <c r="A112" s="184" t="s">
        <v>137</v>
      </c>
      <c r="B112" s="185" t="s">
        <v>109</v>
      </c>
      <c r="C112" s="186">
        <v>57417.650500000003</v>
      </c>
      <c r="D112" s="186">
        <v>2.0000000000000001E-4</v>
      </c>
      <c r="E112" s="119">
        <f t="shared" si="92"/>
        <v>12582.036166001379</v>
      </c>
      <c r="F112" s="119">
        <f t="shared" si="93"/>
        <v>12582</v>
      </c>
      <c r="G112" s="119">
        <f t="shared" si="121"/>
        <v>9.6327999999630265E-3</v>
      </c>
      <c r="K112" s="119">
        <f t="shared" si="120"/>
        <v>9.6327999999630265E-3</v>
      </c>
      <c r="O112" s="119">
        <f t="shared" ca="1" si="127"/>
        <v>2.5066913752387406E-2</v>
      </c>
      <c r="Q112" s="172">
        <f t="shared" si="94"/>
        <v>42399.150500000003</v>
      </c>
      <c r="S112" s="120">
        <v>1</v>
      </c>
      <c r="W112" s="143"/>
      <c r="Z112" s="119">
        <f t="shared" si="95"/>
        <v>12582</v>
      </c>
      <c r="AA112" s="119">
        <f t="shared" si="96"/>
        <v>1.0379227172832354E-2</v>
      </c>
      <c r="AB112" s="140">
        <f t="shared" si="122"/>
        <v>5.571535243976968E-7</v>
      </c>
      <c r="AC112" s="140">
        <f t="shared" si="123"/>
        <v>6.1266355469819598E-3</v>
      </c>
      <c r="AD112" s="119">
        <f t="shared" si="124"/>
        <v>6.1266355469819598E-3</v>
      </c>
      <c r="AE112" s="119">
        <f t="shared" si="97"/>
        <v>6.8730627198512872E-3</v>
      </c>
      <c r="AF112" s="119">
        <f t="shared" si="125"/>
        <v>2.7597372801117393E-3</v>
      </c>
      <c r="AG112" s="120">
        <f t="shared" si="126"/>
        <v>6.1266355469819598E-3</v>
      </c>
      <c r="AH112" s="119">
        <f t="shared" si="98"/>
        <v>3.5061644529810671E-3</v>
      </c>
      <c r="AI112" s="119">
        <f t="shared" si="99"/>
        <v>1.0787459888620781</v>
      </c>
      <c r="AJ112" s="119">
        <f t="shared" si="100"/>
        <v>0.99732270149775548</v>
      </c>
      <c r="AK112" s="119">
        <f t="shared" si="101"/>
        <v>0.11516991487463107</v>
      </c>
      <c r="AL112" s="119">
        <f t="shared" si="102"/>
        <v>0.9710683826105041</v>
      </c>
      <c r="AM112" s="119">
        <f t="shared" si="103"/>
        <v>0.52766539595329853</v>
      </c>
      <c r="AN112" s="119">
        <f t="shared" si="128"/>
        <v>7.1430375570118203</v>
      </c>
      <c r="AO112" s="119">
        <f t="shared" si="128"/>
        <v>7.1430374986616583</v>
      </c>
      <c r="AP112" s="119">
        <f t="shared" si="128"/>
        <v>7.1430368577461119</v>
      </c>
      <c r="AQ112" s="119">
        <f t="shared" si="128"/>
        <v>7.143029817990028</v>
      </c>
      <c r="AR112" s="119">
        <f t="shared" si="128"/>
        <v>7.1429524977583823</v>
      </c>
      <c r="AS112" s="119">
        <f t="shared" si="128"/>
        <v>7.1421037174293245</v>
      </c>
      <c r="AT112" s="119">
        <f t="shared" si="128"/>
        <v>7.1328404370078884</v>
      </c>
      <c r="AU112" s="119">
        <f t="shared" si="104"/>
        <v>7.0373189647594714</v>
      </c>
    </row>
    <row r="113" spans="1:47" ht="12.95" customHeight="1" x14ac:dyDescent="0.2">
      <c r="A113" s="144" t="s">
        <v>133</v>
      </c>
      <c r="B113" s="157" t="s">
        <v>109</v>
      </c>
      <c r="C113" s="67">
        <v>57417.6515</v>
      </c>
      <c r="D113" s="143"/>
      <c r="E113" s="119">
        <f t="shared" si="92"/>
        <v>12582.039920465422</v>
      </c>
      <c r="F113" s="119">
        <f t="shared" si="93"/>
        <v>12582</v>
      </c>
      <c r="G113" s="119">
        <f t="shared" si="121"/>
        <v>1.0632799996528774E-2</v>
      </c>
      <c r="K113" s="119">
        <f t="shared" si="120"/>
        <v>1.0632799996528774E-2</v>
      </c>
      <c r="O113" s="119">
        <f t="shared" ca="1" si="127"/>
        <v>2.5066913752387406E-2</v>
      </c>
      <c r="Q113" s="172">
        <f t="shared" si="94"/>
        <v>42399.1515</v>
      </c>
      <c r="S113" s="120">
        <v>1</v>
      </c>
      <c r="W113" s="143"/>
      <c r="Z113" s="119">
        <f t="shared" si="95"/>
        <v>12582</v>
      </c>
      <c r="AA113" s="119">
        <f t="shared" si="96"/>
        <v>1.0379227172832354E-2</v>
      </c>
      <c r="AB113" s="140">
        <f t="shared" si="122"/>
        <v>6.4299176917376018E-8</v>
      </c>
      <c r="AC113" s="140">
        <f t="shared" si="123"/>
        <v>7.1266355435477078E-3</v>
      </c>
      <c r="AD113" s="119">
        <f t="shared" si="124"/>
        <v>7.1266355435477078E-3</v>
      </c>
      <c r="AE113" s="119">
        <f t="shared" si="97"/>
        <v>6.8730627198512872E-3</v>
      </c>
      <c r="AF113" s="119">
        <f t="shared" si="125"/>
        <v>3.7597372766774873E-3</v>
      </c>
      <c r="AG113" s="120">
        <f t="shared" si="126"/>
        <v>7.1266355435477078E-3</v>
      </c>
      <c r="AH113" s="119">
        <f t="shared" si="98"/>
        <v>3.5061644529810671E-3</v>
      </c>
      <c r="AI113" s="119">
        <f t="shared" si="99"/>
        <v>1.0787459888620781</v>
      </c>
      <c r="AJ113" s="119">
        <f t="shared" si="100"/>
        <v>0.99732270149775548</v>
      </c>
      <c r="AK113" s="119">
        <f t="shared" si="101"/>
        <v>0.11516991487463107</v>
      </c>
      <c r="AL113" s="119">
        <f t="shared" si="102"/>
        <v>0.9710683826105041</v>
      </c>
      <c r="AM113" s="119">
        <f t="shared" si="103"/>
        <v>0.52766539595329853</v>
      </c>
      <c r="AN113" s="119">
        <f t="shared" si="128"/>
        <v>7.1430375570118203</v>
      </c>
      <c r="AO113" s="119">
        <f t="shared" si="128"/>
        <v>7.1430374986616583</v>
      </c>
      <c r="AP113" s="119">
        <f t="shared" si="128"/>
        <v>7.1430368577461119</v>
      </c>
      <c r="AQ113" s="119">
        <f t="shared" si="128"/>
        <v>7.143029817990028</v>
      </c>
      <c r="AR113" s="119">
        <f t="shared" si="128"/>
        <v>7.1429524977583823</v>
      </c>
      <c r="AS113" s="119">
        <f t="shared" si="128"/>
        <v>7.1421037174293245</v>
      </c>
      <c r="AT113" s="119">
        <f t="shared" si="128"/>
        <v>7.1328404370078884</v>
      </c>
      <c r="AU113" s="119">
        <f t="shared" si="104"/>
        <v>7.0373189647594714</v>
      </c>
    </row>
    <row r="114" spans="1:47" ht="12.95" customHeight="1" x14ac:dyDescent="0.2">
      <c r="A114" s="184" t="s">
        <v>137</v>
      </c>
      <c r="B114" s="185" t="s">
        <v>109</v>
      </c>
      <c r="C114" s="186">
        <v>57417.6515</v>
      </c>
      <c r="D114" s="186">
        <v>2.0000000000000001E-4</v>
      </c>
      <c r="E114" s="119">
        <f t="shared" si="92"/>
        <v>12582.039920465422</v>
      </c>
      <c r="F114" s="119">
        <f t="shared" si="93"/>
        <v>12582</v>
      </c>
      <c r="G114" s="119">
        <f t="shared" si="121"/>
        <v>1.0632799996528774E-2</v>
      </c>
      <c r="K114" s="119">
        <f t="shared" si="120"/>
        <v>1.0632799996528774E-2</v>
      </c>
      <c r="O114" s="119">
        <f t="shared" ca="1" si="127"/>
        <v>2.5066913752387406E-2</v>
      </c>
      <c r="Q114" s="172">
        <f t="shared" si="94"/>
        <v>42399.1515</v>
      </c>
      <c r="S114" s="120">
        <v>1</v>
      </c>
      <c r="W114" s="143"/>
      <c r="Z114" s="119">
        <f t="shared" si="95"/>
        <v>12582</v>
      </c>
      <c r="AA114" s="119">
        <f t="shared" si="96"/>
        <v>1.0379227172832354E-2</v>
      </c>
      <c r="AB114" s="140">
        <f t="shared" si="122"/>
        <v>6.4299176917376018E-8</v>
      </c>
      <c r="AC114" s="140">
        <f t="shared" si="123"/>
        <v>7.1266355435477078E-3</v>
      </c>
      <c r="AD114" s="119">
        <f t="shared" si="124"/>
        <v>7.1266355435477078E-3</v>
      </c>
      <c r="AE114" s="119">
        <f t="shared" si="97"/>
        <v>6.8730627198512872E-3</v>
      </c>
      <c r="AF114" s="119">
        <f t="shared" si="125"/>
        <v>3.7597372766774873E-3</v>
      </c>
      <c r="AG114" s="120">
        <f t="shared" si="126"/>
        <v>7.1266355435477078E-3</v>
      </c>
      <c r="AH114" s="119">
        <f t="shared" si="98"/>
        <v>3.5061644529810671E-3</v>
      </c>
      <c r="AI114" s="119">
        <f t="shared" si="99"/>
        <v>1.0787459888620781</v>
      </c>
      <c r="AJ114" s="119">
        <f t="shared" si="100"/>
        <v>0.99732270149775548</v>
      </c>
      <c r="AK114" s="119">
        <f t="shared" si="101"/>
        <v>0.11516991487463107</v>
      </c>
      <c r="AL114" s="119">
        <f t="shared" si="102"/>
        <v>0.9710683826105041</v>
      </c>
      <c r="AM114" s="119">
        <f t="shared" si="103"/>
        <v>0.52766539595329853</v>
      </c>
      <c r="AN114" s="119">
        <f t="shared" si="128"/>
        <v>7.1430375570118203</v>
      </c>
      <c r="AO114" s="119">
        <f t="shared" si="128"/>
        <v>7.1430374986616583</v>
      </c>
      <c r="AP114" s="119">
        <f t="shared" si="128"/>
        <v>7.1430368577461119</v>
      </c>
      <c r="AQ114" s="119">
        <f t="shared" si="128"/>
        <v>7.143029817990028</v>
      </c>
      <c r="AR114" s="119">
        <f t="shared" si="128"/>
        <v>7.1429524977583823</v>
      </c>
      <c r="AS114" s="119">
        <f t="shared" si="128"/>
        <v>7.1421037174293245</v>
      </c>
      <c r="AT114" s="119">
        <f t="shared" si="128"/>
        <v>7.1328404370078884</v>
      </c>
      <c r="AU114" s="119">
        <f t="shared" si="104"/>
        <v>7.0373189647594714</v>
      </c>
    </row>
    <row r="115" spans="1:47" ht="12.95" customHeight="1" x14ac:dyDescent="0.2">
      <c r="A115" s="144" t="s">
        <v>133</v>
      </c>
      <c r="B115" s="157" t="s">
        <v>109</v>
      </c>
      <c r="C115" s="67">
        <v>57417.652499999997</v>
      </c>
      <c r="D115" s="143"/>
      <c r="E115" s="119">
        <f t="shared" si="92"/>
        <v>12582.043674929468</v>
      </c>
      <c r="F115" s="119">
        <f t="shared" si="93"/>
        <v>12582</v>
      </c>
      <c r="G115" s="119">
        <f t="shared" si="121"/>
        <v>1.1632799993094523E-2</v>
      </c>
      <c r="K115" s="119">
        <f t="shared" si="120"/>
        <v>1.1632799993094523E-2</v>
      </c>
      <c r="O115" s="119">
        <f t="shared" ca="1" si="127"/>
        <v>2.5066913752387406E-2</v>
      </c>
      <c r="Q115" s="172">
        <f t="shared" si="94"/>
        <v>42399.152499999997</v>
      </c>
      <c r="S115" s="120">
        <v>1</v>
      </c>
      <c r="W115" s="143"/>
      <c r="Z115" s="119">
        <f t="shared" si="95"/>
        <v>12582</v>
      </c>
      <c r="AA115" s="119">
        <f t="shared" si="96"/>
        <v>1.0379227172832354E-2</v>
      </c>
      <c r="AB115" s="140">
        <f t="shared" si="122"/>
        <v>1.5714448157000473E-6</v>
      </c>
      <c r="AC115" s="140">
        <f t="shared" si="123"/>
        <v>8.1266355401134558E-3</v>
      </c>
      <c r="AD115" s="119">
        <f t="shared" si="124"/>
        <v>8.1266355401134558E-3</v>
      </c>
      <c r="AE115" s="119">
        <f t="shared" si="97"/>
        <v>6.8730627198512872E-3</v>
      </c>
      <c r="AF115" s="119">
        <f t="shared" si="125"/>
        <v>4.7597372732432353E-3</v>
      </c>
      <c r="AG115" s="120">
        <f t="shared" si="126"/>
        <v>8.1266355401134558E-3</v>
      </c>
      <c r="AH115" s="119">
        <f t="shared" si="98"/>
        <v>3.5061644529810671E-3</v>
      </c>
      <c r="AI115" s="119">
        <f t="shared" si="99"/>
        <v>1.0787459888620781</v>
      </c>
      <c r="AJ115" s="119">
        <f t="shared" si="100"/>
        <v>0.99732270149775548</v>
      </c>
      <c r="AK115" s="119">
        <f t="shared" si="101"/>
        <v>0.11516991487463107</v>
      </c>
      <c r="AL115" s="119">
        <f t="shared" si="102"/>
        <v>0.9710683826105041</v>
      </c>
      <c r="AM115" s="119">
        <f t="shared" si="103"/>
        <v>0.52766539595329853</v>
      </c>
      <c r="AN115" s="119">
        <f t="shared" si="128"/>
        <v>7.1430375570118203</v>
      </c>
      <c r="AO115" s="119">
        <f t="shared" si="128"/>
        <v>7.1430374986616583</v>
      </c>
      <c r="AP115" s="119">
        <f t="shared" si="128"/>
        <v>7.1430368577461119</v>
      </c>
      <c r="AQ115" s="119">
        <f t="shared" si="128"/>
        <v>7.143029817990028</v>
      </c>
      <c r="AR115" s="119">
        <f t="shared" si="128"/>
        <v>7.1429524977583823</v>
      </c>
      <c r="AS115" s="119">
        <f t="shared" si="128"/>
        <v>7.1421037174293245</v>
      </c>
      <c r="AT115" s="119">
        <f t="shared" si="128"/>
        <v>7.1328404370078884</v>
      </c>
      <c r="AU115" s="119">
        <f t="shared" si="104"/>
        <v>7.0373189647594714</v>
      </c>
    </row>
    <row r="116" spans="1:47" ht="12.95" customHeight="1" x14ac:dyDescent="0.2">
      <c r="A116" s="184" t="s">
        <v>137</v>
      </c>
      <c r="B116" s="185" t="s">
        <v>109</v>
      </c>
      <c r="C116" s="186">
        <v>57417.652499999997</v>
      </c>
      <c r="D116" s="186">
        <v>5.0000000000000001E-4</v>
      </c>
      <c r="E116" s="119">
        <f t="shared" si="92"/>
        <v>12582.043674929468</v>
      </c>
      <c r="F116" s="119">
        <f t="shared" si="93"/>
        <v>12582</v>
      </c>
      <c r="G116" s="119">
        <f t="shared" si="121"/>
        <v>1.1632799993094523E-2</v>
      </c>
      <c r="K116" s="119">
        <f t="shared" si="120"/>
        <v>1.1632799993094523E-2</v>
      </c>
      <c r="O116" s="119">
        <f t="shared" ca="1" si="127"/>
        <v>2.5066913752387406E-2</v>
      </c>
      <c r="Q116" s="172">
        <f t="shared" si="94"/>
        <v>42399.152499999997</v>
      </c>
      <c r="S116" s="120">
        <v>1</v>
      </c>
      <c r="W116" s="143"/>
      <c r="Z116" s="119">
        <f t="shared" si="95"/>
        <v>12582</v>
      </c>
      <c r="AA116" s="119">
        <f t="shared" si="96"/>
        <v>1.0379227172832354E-2</v>
      </c>
      <c r="AB116" s="140">
        <f t="shared" si="122"/>
        <v>1.5714448157000473E-6</v>
      </c>
      <c r="AC116" s="140">
        <f t="shared" si="123"/>
        <v>8.1266355401134558E-3</v>
      </c>
      <c r="AD116" s="119">
        <f t="shared" si="124"/>
        <v>8.1266355401134558E-3</v>
      </c>
      <c r="AE116" s="119">
        <f t="shared" si="97"/>
        <v>6.8730627198512872E-3</v>
      </c>
      <c r="AF116" s="119">
        <f t="shared" si="125"/>
        <v>4.7597372732432353E-3</v>
      </c>
      <c r="AG116" s="120">
        <f t="shared" si="126"/>
        <v>8.1266355401134558E-3</v>
      </c>
      <c r="AH116" s="119">
        <f t="shared" si="98"/>
        <v>3.5061644529810671E-3</v>
      </c>
      <c r="AI116" s="119">
        <f t="shared" si="99"/>
        <v>1.0787459888620781</v>
      </c>
      <c r="AJ116" s="119">
        <f t="shared" si="100"/>
        <v>0.99732270149775548</v>
      </c>
      <c r="AK116" s="119">
        <f t="shared" si="101"/>
        <v>0.11516991487463107</v>
      </c>
      <c r="AL116" s="119">
        <f t="shared" si="102"/>
        <v>0.9710683826105041</v>
      </c>
      <c r="AM116" s="119">
        <f t="shared" si="103"/>
        <v>0.52766539595329853</v>
      </c>
      <c r="AN116" s="119">
        <f t="shared" si="128"/>
        <v>7.1430375570118203</v>
      </c>
      <c r="AO116" s="119">
        <f t="shared" si="128"/>
        <v>7.1430374986616583</v>
      </c>
      <c r="AP116" s="119">
        <f t="shared" si="128"/>
        <v>7.1430368577461119</v>
      </c>
      <c r="AQ116" s="119">
        <f t="shared" si="128"/>
        <v>7.143029817990028</v>
      </c>
      <c r="AR116" s="119">
        <f t="shared" si="128"/>
        <v>7.1429524977583823</v>
      </c>
      <c r="AS116" s="119">
        <f t="shared" si="128"/>
        <v>7.1421037174293245</v>
      </c>
      <c r="AT116" s="119">
        <f t="shared" si="128"/>
        <v>7.1328404370078884</v>
      </c>
      <c r="AU116" s="119">
        <f t="shared" si="104"/>
        <v>7.0373189647594714</v>
      </c>
    </row>
    <row r="117" spans="1:47" ht="12.95" customHeight="1" x14ac:dyDescent="0.2">
      <c r="A117" s="144" t="s">
        <v>133</v>
      </c>
      <c r="B117" s="157" t="s">
        <v>110</v>
      </c>
      <c r="C117" s="67">
        <v>57433.498899999999</v>
      </c>
      <c r="D117" s="143"/>
      <c r="E117" s="119">
        <f t="shared" ref="E117:E137" si="129">+(C117-C$7)/C$8</f>
        <v>12641.538414174438</v>
      </c>
      <c r="F117" s="119">
        <f t="shared" ref="F117:F148" si="130">ROUND(2*E117,0)/2</f>
        <v>12641.5</v>
      </c>
      <c r="G117" s="119">
        <f t="shared" si="121"/>
        <v>1.0231599997496232E-2</v>
      </c>
      <c r="K117" s="119">
        <f t="shared" si="120"/>
        <v>1.0231599997496232E-2</v>
      </c>
      <c r="O117" s="119">
        <f t="shared" ca="1" si="127"/>
        <v>2.4883441289448388E-2</v>
      </c>
      <c r="Q117" s="172">
        <f t="shared" ref="Q117:Q137" si="131">+C117-15018.5</f>
        <v>42414.998899999999</v>
      </c>
      <c r="S117" s="120">
        <v>1</v>
      </c>
      <c r="W117" s="143"/>
      <c r="Z117" s="119">
        <f t="shared" ref="Z117:Z137" si="132">F117</f>
        <v>12641.5</v>
      </c>
      <c r="AA117" s="119">
        <f t="shared" ref="AA117:AA148" si="133">AB$3+AB$4*Z117+AB$5*Z117^2+AH117</f>
        <v>1.0459563676005658E-2</v>
      </c>
      <c r="AB117" s="140">
        <f t="shared" si="122"/>
        <v>5.1967438719548552E-8</v>
      </c>
      <c r="AC117" s="140">
        <f t="shared" si="123"/>
        <v>6.7235168716452045E-3</v>
      </c>
      <c r="AD117" s="119">
        <f t="shared" si="124"/>
        <v>6.7235168716452045E-3</v>
      </c>
      <c r="AE117" s="119">
        <f t="shared" ref="AE117:AE137" si="134">AB$3+AB$4*Z117+AB$5*Z117^2</f>
        <v>6.9514805501546297E-3</v>
      </c>
      <c r="AF117" s="119">
        <f t="shared" si="125"/>
        <v>3.2801194473416027E-3</v>
      </c>
      <c r="AG117" s="120">
        <f t="shared" si="126"/>
        <v>6.7235168716452045E-3</v>
      </c>
      <c r="AH117" s="119">
        <f t="shared" ref="AH117:AH148" si="135">$AB$6*($AB$11/AI117*AJ117+$AB$12)</f>
        <v>3.5080831258510275E-3</v>
      </c>
      <c r="AI117" s="119">
        <f t="shared" ref="AI117:AI137" si="136">1+$AB$7*COS(AL117)</f>
        <v>1.0741250304859837</v>
      </c>
      <c r="AJ117" s="119">
        <f t="shared" ref="AJ117:AJ137" si="137">SIN(AL117+RADIANS($AB$9))</f>
        <v>0.99364608389480746</v>
      </c>
      <c r="AK117" s="119">
        <f t="shared" ref="AK117:AK148" si="138">$AB$7*SIN(AL117)</f>
        <v>0.11819695389284901</v>
      </c>
      <c r="AL117" s="119">
        <f t="shared" ref="AL117:AL148" si="139">2*ATAN(AM117)</f>
        <v>1.0106657307580911</v>
      </c>
      <c r="AM117" s="119">
        <f t="shared" ref="AM117:AM148" si="140">SQRT((1+$AB$7)/(1-$AB$7))*TAN(AN117/2)</f>
        <v>0.55324722809358717</v>
      </c>
      <c r="AN117" s="119">
        <f t="shared" si="128"/>
        <v>7.1794631192822163</v>
      </c>
      <c r="AO117" s="119">
        <f t="shared" si="128"/>
        <v>7.1794630725592361</v>
      </c>
      <c r="AP117" s="119">
        <f t="shared" si="128"/>
        <v>7.1794625363239044</v>
      </c>
      <c r="AQ117" s="119">
        <f t="shared" si="128"/>
        <v>7.1794563820262018</v>
      </c>
      <c r="AR117" s="119">
        <f t="shared" si="128"/>
        <v>7.1793857534054561</v>
      </c>
      <c r="AS117" s="119">
        <f t="shared" si="128"/>
        <v>7.1785756435439136</v>
      </c>
      <c r="AT117" s="119">
        <f t="shared" si="128"/>
        <v>7.1693414769663422</v>
      </c>
      <c r="AU117" s="119">
        <f t="shared" ref="AU117:AU137" si="141">RADIANS($AB$9)+$AB$18*(F117-AB$15)</f>
        <v>7.0704991356670366</v>
      </c>
    </row>
    <row r="118" spans="1:47" ht="12.95" customHeight="1" x14ac:dyDescent="0.2">
      <c r="A118" s="184" t="s">
        <v>137</v>
      </c>
      <c r="B118" s="185" t="s">
        <v>110</v>
      </c>
      <c r="C118" s="186">
        <v>57433.498899999999</v>
      </c>
      <c r="D118" s="186">
        <v>1E-4</v>
      </c>
      <c r="E118" s="119">
        <f t="shared" si="129"/>
        <v>12641.538414174438</v>
      </c>
      <c r="F118" s="119">
        <f t="shared" si="130"/>
        <v>12641.5</v>
      </c>
      <c r="G118" s="119">
        <f t="shared" si="121"/>
        <v>1.0231599997496232E-2</v>
      </c>
      <c r="K118" s="119">
        <f t="shared" si="120"/>
        <v>1.0231599997496232E-2</v>
      </c>
      <c r="O118" s="119">
        <f t="shared" ca="1" si="127"/>
        <v>2.4883441289448388E-2</v>
      </c>
      <c r="Q118" s="172">
        <f t="shared" si="131"/>
        <v>42414.998899999999</v>
      </c>
      <c r="S118" s="120">
        <v>1</v>
      </c>
      <c r="W118" s="143"/>
      <c r="Z118" s="119">
        <f t="shared" si="132"/>
        <v>12641.5</v>
      </c>
      <c r="AA118" s="119">
        <f t="shared" si="133"/>
        <v>1.0459563676005658E-2</v>
      </c>
      <c r="AB118" s="140">
        <f t="shared" si="122"/>
        <v>5.1967438719548552E-8</v>
      </c>
      <c r="AC118" s="140">
        <f t="shared" si="123"/>
        <v>6.7235168716452045E-3</v>
      </c>
      <c r="AD118" s="119">
        <f t="shared" si="124"/>
        <v>6.7235168716452045E-3</v>
      </c>
      <c r="AE118" s="119">
        <f t="shared" si="134"/>
        <v>6.9514805501546297E-3</v>
      </c>
      <c r="AF118" s="119">
        <f t="shared" si="125"/>
        <v>3.2801194473416027E-3</v>
      </c>
      <c r="AG118" s="120">
        <f t="shared" si="126"/>
        <v>6.7235168716452045E-3</v>
      </c>
      <c r="AH118" s="119">
        <f t="shared" si="135"/>
        <v>3.5080831258510275E-3</v>
      </c>
      <c r="AI118" s="119">
        <f t="shared" si="136"/>
        <v>1.0741250304859837</v>
      </c>
      <c r="AJ118" s="119">
        <f t="shared" si="137"/>
        <v>0.99364608389480746</v>
      </c>
      <c r="AK118" s="119">
        <f t="shared" si="138"/>
        <v>0.11819695389284901</v>
      </c>
      <c r="AL118" s="119">
        <f t="shared" si="139"/>
        <v>1.0106657307580911</v>
      </c>
      <c r="AM118" s="119">
        <f t="shared" si="140"/>
        <v>0.55324722809358717</v>
      </c>
      <c r="AN118" s="119">
        <f t="shared" si="128"/>
        <v>7.1794631192822163</v>
      </c>
      <c r="AO118" s="119">
        <f t="shared" si="128"/>
        <v>7.1794630725592361</v>
      </c>
      <c r="AP118" s="119">
        <f t="shared" si="128"/>
        <v>7.1794625363239044</v>
      </c>
      <c r="AQ118" s="119">
        <f t="shared" si="128"/>
        <v>7.1794563820262018</v>
      </c>
      <c r="AR118" s="119">
        <f t="shared" si="128"/>
        <v>7.1793857534054561</v>
      </c>
      <c r="AS118" s="119">
        <f t="shared" si="128"/>
        <v>7.1785756435439136</v>
      </c>
      <c r="AT118" s="119">
        <f t="shared" si="128"/>
        <v>7.1693414769663422</v>
      </c>
      <c r="AU118" s="119">
        <f t="shared" si="141"/>
        <v>7.0704991356670366</v>
      </c>
    </row>
    <row r="119" spans="1:47" ht="12.95" customHeight="1" x14ac:dyDescent="0.2">
      <c r="A119" s="144" t="s">
        <v>133</v>
      </c>
      <c r="B119" s="157" t="s">
        <v>110</v>
      </c>
      <c r="C119" s="67">
        <v>57433.499300000003</v>
      </c>
      <c r="D119" s="143"/>
      <c r="E119" s="119">
        <f t="shared" si="129"/>
        <v>12641.539915960078</v>
      </c>
      <c r="F119" s="119">
        <f t="shared" si="130"/>
        <v>12641.5</v>
      </c>
      <c r="G119" s="119">
        <f t="shared" si="121"/>
        <v>1.0631600001943298E-2</v>
      </c>
      <c r="K119" s="119">
        <f t="shared" si="120"/>
        <v>1.0631600001943298E-2</v>
      </c>
      <c r="O119" s="119">
        <f t="shared" ca="1" si="127"/>
        <v>2.4883441289448388E-2</v>
      </c>
      <c r="Q119" s="172">
        <f t="shared" si="131"/>
        <v>42414.999300000003</v>
      </c>
      <c r="S119" s="120">
        <v>1</v>
      </c>
      <c r="W119" s="143"/>
      <c r="Z119" s="119">
        <f t="shared" si="132"/>
        <v>12641.5</v>
      </c>
      <c r="AA119" s="119">
        <f t="shared" si="133"/>
        <v>1.0459563676005658E-2</v>
      </c>
      <c r="AB119" s="140">
        <f t="shared" si="122"/>
        <v>2.9596497442121951E-8</v>
      </c>
      <c r="AC119" s="140">
        <f t="shared" si="123"/>
        <v>7.1235168760922698E-3</v>
      </c>
      <c r="AD119" s="119">
        <f t="shared" si="124"/>
        <v>7.1235168760922698E-3</v>
      </c>
      <c r="AE119" s="119">
        <f t="shared" si="134"/>
        <v>6.9514805501546297E-3</v>
      </c>
      <c r="AF119" s="119">
        <f t="shared" si="125"/>
        <v>3.680119451788668E-3</v>
      </c>
      <c r="AG119" s="120">
        <f t="shared" si="126"/>
        <v>7.1235168760922698E-3</v>
      </c>
      <c r="AH119" s="119">
        <f t="shared" si="135"/>
        <v>3.5080831258510275E-3</v>
      </c>
      <c r="AI119" s="119">
        <f t="shared" si="136"/>
        <v>1.0741250304859837</v>
      </c>
      <c r="AJ119" s="119">
        <f t="shared" si="137"/>
        <v>0.99364608389480746</v>
      </c>
      <c r="AK119" s="119">
        <f t="shared" si="138"/>
        <v>0.11819695389284901</v>
      </c>
      <c r="AL119" s="119">
        <f t="shared" si="139"/>
        <v>1.0106657307580911</v>
      </c>
      <c r="AM119" s="119">
        <f t="shared" si="140"/>
        <v>0.55324722809358717</v>
      </c>
      <c r="AN119" s="119">
        <f t="shared" si="128"/>
        <v>7.1794631192822163</v>
      </c>
      <c r="AO119" s="119">
        <f t="shared" si="128"/>
        <v>7.1794630725592361</v>
      </c>
      <c r="AP119" s="119">
        <f t="shared" si="128"/>
        <v>7.1794625363239044</v>
      </c>
      <c r="AQ119" s="119">
        <f t="shared" si="128"/>
        <v>7.1794563820262018</v>
      </c>
      <c r="AR119" s="119">
        <f t="shared" si="128"/>
        <v>7.1793857534054561</v>
      </c>
      <c r="AS119" s="119">
        <f t="shared" si="128"/>
        <v>7.1785756435439136</v>
      </c>
      <c r="AT119" s="119">
        <f t="shared" si="128"/>
        <v>7.1693414769663422</v>
      </c>
      <c r="AU119" s="119">
        <f t="shared" si="141"/>
        <v>7.0704991356670366</v>
      </c>
    </row>
    <row r="120" spans="1:47" ht="12.95" customHeight="1" x14ac:dyDescent="0.2">
      <c r="A120" s="184" t="s">
        <v>137</v>
      </c>
      <c r="B120" s="185" t="s">
        <v>110</v>
      </c>
      <c r="C120" s="186">
        <v>57433.499300000003</v>
      </c>
      <c r="D120" s="186">
        <v>4.0000000000000002E-4</v>
      </c>
      <c r="E120" s="119">
        <f t="shared" si="129"/>
        <v>12641.539915960078</v>
      </c>
      <c r="F120" s="119">
        <f t="shared" si="130"/>
        <v>12641.5</v>
      </c>
      <c r="G120" s="119">
        <f t="shared" si="121"/>
        <v>1.0631600001943298E-2</v>
      </c>
      <c r="K120" s="119">
        <f t="shared" si="120"/>
        <v>1.0631600001943298E-2</v>
      </c>
      <c r="O120" s="119">
        <f t="shared" ca="1" si="127"/>
        <v>2.4883441289448388E-2</v>
      </c>
      <c r="Q120" s="172">
        <f t="shared" si="131"/>
        <v>42414.999300000003</v>
      </c>
      <c r="S120" s="120">
        <v>1</v>
      </c>
      <c r="W120" s="143"/>
      <c r="Z120" s="119">
        <f t="shared" si="132"/>
        <v>12641.5</v>
      </c>
      <c r="AA120" s="119">
        <f t="shared" si="133"/>
        <v>1.0459563676005658E-2</v>
      </c>
      <c r="AB120" s="140">
        <f t="shared" si="122"/>
        <v>2.9596497442121951E-8</v>
      </c>
      <c r="AC120" s="140">
        <f t="shared" si="123"/>
        <v>7.1235168760922698E-3</v>
      </c>
      <c r="AD120" s="119">
        <f t="shared" si="124"/>
        <v>7.1235168760922698E-3</v>
      </c>
      <c r="AE120" s="119">
        <f t="shared" si="134"/>
        <v>6.9514805501546297E-3</v>
      </c>
      <c r="AF120" s="119">
        <f t="shared" si="125"/>
        <v>3.680119451788668E-3</v>
      </c>
      <c r="AG120" s="120">
        <f t="shared" si="126"/>
        <v>7.1235168760922698E-3</v>
      </c>
      <c r="AH120" s="119">
        <f t="shared" si="135"/>
        <v>3.5080831258510275E-3</v>
      </c>
      <c r="AI120" s="119">
        <f t="shared" si="136"/>
        <v>1.0741250304859837</v>
      </c>
      <c r="AJ120" s="119">
        <f t="shared" si="137"/>
        <v>0.99364608389480746</v>
      </c>
      <c r="AK120" s="119">
        <f t="shared" si="138"/>
        <v>0.11819695389284901</v>
      </c>
      <c r="AL120" s="119">
        <f t="shared" si="139"/>
        <v>1.0106657307580911</v>
      </c>
      <c r="AM120" s="119">
        <f t="shared" si="140"/>
        <v>0.55324722809358717</v>
      </c>
      <c r="AN120" s="119">
        <f t="shared" si="128"/>
        <v>7.1794631192822163</v>
      </c>
      <c r="AO120" s="119">
        <f t="shared" si="128"/>
        <v>7.1794630725592361</v>
      </c>
      <c r="AP120" s="119">
        <f t="shared" si="128"/>
        <v>7.1794625363239044</v>
      </c>
      <c r="AQ120" s="119">
        <f t="shared" si="128"/>
        <v>7.1794563820262018</v>
      </c>
      <c r="AR120" s="119">
        <f t="shared" si="128"/>
        <v>7.1793857534054561</v>
      </c>
      <c r="AS120" s="119">
        <f t="shared" si="128"/>
        <v>7.1785756435439136</v>
      </c>
      <c r="AT120" s="119">
        <f t="shared" si="128"/>
        <v>7.1693414769663422</v>
      </c>
      <c r="AU120" s="119">
        <f t="shared" si="141"/>
        <v>7.0704991356670366</v>
      </c>
    </row>
    <row r="121" spans="1:47" ht="12.95" customHeight="1" x14ac:dyDescent="0.2">
      <c r="A121" s="144" t="s">
        <v>133</v>
      </c>
      <c r="B121" s="157" t="s">
        <v>110</v>
      </c>
      <c r="C121" s="67">
        <v>57433.4997</v>
      </c>
      <c r="D121" s="143"/>
      <c r="E121" s="119">
        <f t="shared" si="129"/>
        <v>12641.54141774569</v>
      </c>
      <c r="F121" s="119">
        <f t="shared" si="130"/>
        <v>12641.5</v>
      </c>
      <c r="G121" s="119">
        <f t="shared" si="121"/>
        <v>1.1031599999114405E-2</v>
      </c>
      <c r="K121" s="119">
        <f t="shared" si="120"/>
        <v>1.1031599999114405E-2</v>
      </c>
      <c r="O121" s="119">
        <f t="shared" ca="1" si="127"/>
        <v>2.4883441289448388E-2</v>
      </c>
      <c r="Q121" s="172">
        <f t="shared" si="131"/>
        <v>42414.9997</v>
      </c>
      <c r="S121" s="120">
        <v>1</v>
      </c>
      <c r="W121" s="143"/>
      <c r="Z121" s="119">
        <f t="shared" si="132"/>
        <v>12641.5</v>
      </c>
      <c r="AA121" s="119">
        <f t="shared" si="133"/>
        <v>1.0459563676005658E-2</v>
      </c>
      <c r="AB121" s="140">
        <f t="shared" si="122"/>
        <v>3.2722555495577574E-7</v>
      </c>
      <c r="AC121" s="140">
        <f t="shared" si="123"/>
        <v>7.5235168732633775E-3</v>
      </c>
      <c r="AD121" s="119">
        <f t="shared" si="124"/>
        <v>7.5235168732633775E-3</v>
      </c>
      <c r="AE121" s="119">
        <f t="shared" si="134"/>
        <v>6.9514805501546297E-3</v>
      </c>
      <c r="AF121" s="119">
        <f t="shared" si="125"/>
        <v>4.0801194489597757E-3</v>
      </c>
      <c r="AG121" s="120">
        <f t="shared" si="126"/>
        <v>7.5235168732633775E-3</v>
      </c>
      <c r="AH121" s="119">
        <f t="shared" si="135"/>
        <v>3.5080831258510275E-3</v>
      </c>
      <c r="AI121" s="119">
        <f t="shared" si="136"/>
        <v>1.0741250304859837</v>
      </c>
      <c r="AJ121" s="119">
        <f t="shared" si="137"/>
        <v>0.99364608389480746</v>
      </c>
      <c r="AK121" s="119">
        <f t="shared" si="138"/>
        <v>0.11819695389284901</v>
      </c>
      <c r="AL121" s="119">
        <f t="shared" si="139"/>
        <v>1.0106657307580911</v>
      </c>
      <c r="AM121" s="119">
        <f t="shared" si="140"/>
        <v>0.55324722809358717</v>
      </c>
      <c r="AN121" s="119">
        <f t="shared" ref="AN121:AT130" si="142">$AU121+$AB$7*SIN(AO121)</f>
        <v>7.1794631192822163</v>
      </c>
      <c r="AO121" s="119">
        <f t="shared" si="142"/>
        <v>7.1794630725592361</v>
      </c>
      <c r="AP121" s="119">
        <f t="shared" si="142"/>
        <v>7.1794625363239044</v>
      </c>
      <c r="AQ121" s="119">
        <f t="shared" si="142"/>
        <v>7.1794563820262018</v>
      </c>
      <c r="AR121" s="119">
        <f t="shared" si="142"/>
        <v>7.1793857534054561</v>
      </c>
      <c r="AS121" s="119">
        <f t="shared" si="142"/>
        <v>7.1785756435439136</v>
      </c>
      <c r="AT121" s="119">
        <f t="shared" si="142"/>
        <v>7.1693414769663422</v>
      </c>
      <c r="AU121" s="119">
        <f t="shared" si="141"/>
        <v>7.0704991356670366</v>
      </c>
    </row>
    <row r="122" spans="1:47" ht="12.95" customHeight="1" x14ac:dyDescent="0.2">
      <c r="A122" s="184" t="s">
        <v>137</v>
      </c>
      <c r="B122" s="185" t="s">
        <v>110</v>
      </c>
      <c r="C122" s="186">
        <v>57433.4997</v>
      </c>
      <c r="D122" s="186">
        <v>2.9999999999999997E-4</v>
      </c>
      <c r="E122" s="119">
        <f t="shared" si="129"/>
        <v>12641.54141774569</v>
      </c>
      <c r="F122" s="119">
        <f t="shared" si="130"/>
        <v>12641.5</v>
      </c>
      <c r="G122" s="119">
        <f t="shared" si="121"/>
        <v>1.1031599999114405E-2</v>
      </c>
      <c r="K122" s="119">
        <f t="shared" si="120"/>
        <v>1.1031599999114405E-2</v>
      </c>
      <c r="O122" s="119">
        <f t="shared" ca="1" si="127"/>
        <v>2.4883441289448388E-2</v>
      </c>
      <c r="Q122" s="172">
        <f t="shared" si="131"/>
        <v>42414.9997</v>
      </c>
      <c r="S122" s="120">
        <v>1</v>
      </c>
      <c r="W122" s="143"/>
      <c r="Z122" s="119">
        <f t="shared" si="132"/>
        <v>12641.5</v>
      </c>
      <c r="AA122" s="119">
        <f t="shared" si="133"/>
        <v>1.0459563676005658E-2</v>
      </c>
      <c r="AB122" s="140">
        <f t="shared" si="122"/>
        <v>3.2722555495577574E-7</v>
      </c>
      <c r="AC122" s="140">
        <f t="shared" si="123"/>
        <v>7.5235168732633775E-3</v>
      </c>
      <c r="AD122" s="119">
        <f t="shared" si="124"/>
        <v>7.5235168732633775E-3</v>
      </c>
      <c r="AE122" s="119">
        <f t="shared" si="134"/>
        <v>6.9514805501546297E-3</v>
      </c>
      <c r="AF122" s="119">
        <f t="shared" si="125"/>
        <v>4.0801194489597757E-3</v>
      </c>
      <c r="AG122" s="120">
        <f t="shared" si="126"/>
        <v>7.5235168732633775E-3</v>
      </c>
      <c r="AH122" s="119">
        <f t="shared" si="135"/>
        <v>3.5080831258510275E-3</v>
      </c>
      <c r="AI122" s="119">
        <f t="shared" si="136"/>
        <v>1.0741250304859837</v>
      </c>
      <c r="AJ122" s="119">
        <f t="shared" si="137"/>
        <v>0.99364608389480746</v>
      </c>
      <c r="AK122" s="119">
        <f t="shared" si="138"/>
        <v>0.11819695389284901</v>
      </c>
      <c r="AL122" s="119">
        <f t="shared" si="139"/>
        <v>1.0106657307580911</v>
      </c>
      <c r="AM122" s="119">
        <f t="shared" si="140"/>
        <v>0.55324722809358717</v>
      </c>
      <c r="AN122" s="119">
        <f t="shared" si="142"/>
        <v>7.1794631192822163</v>
      </c>
      <c r="AO122" s="119">
        <f t="shared" si="142"/>
        <v>7.1794630725592361</v>
      </c>
      <c r="AP122" s="119">
        <f t="shared" si="142"/>
        <v>7.1794625363239044</v>
      </c>
      <c r="AQ122" s="119">
        <f t="shared" si="142"/>
        <v>7.1794563820262018</v>
      </c>
      <c r="AR122" s="119">
        <f t="shared" si="142"/>
        <v>7.1793857534054561</v>
      </c>
      <c r="AS122" s="119">
        <f t="shared" si="142"/>
        <v>7.1785756435439136</v>
      </c>
      <c r="AT122" s="119">
        <f t="shared" si="142"/>
        <v>7.1693414769663422</v>
      </c>
      <c r="AU122" s="119">
        <f t="shared" si="141"/>
        <v>7.0704991356670366</v>
      </c>
    </row>
    <row r="123" spans="1:47" ht="12.95" customHeight="1" x14ac:dyDescent="0.2">
      <c r="A123" s="187" t="s">
        <v>134</v>
      </c>
      <c r="B123" s="188" t="s">
        <v>109</v>
      </c>
      <c r="C123" s="187">
        <v>57751.92</v>
      </c>
      <c r="D123" s="187" t="s">
        <v>128</v>
      </c>
      <c r="E123" s="119">
        <f t="shared" si="129"/>
        <v>13837.038989358331</v>
      </c>
      <c r="F123" s="119">
        <f t="shared" si="130"/>
        <v>13837</v>
      </c>
      <c r="G123" s="119">
        <f t="shared" si="121"/>
        <v>1.0384799992607441E-2</v>
      </c>
      <c r="J123" s="119">
        <f t="shared" ref="J123:J128" si="143">+G123</f>
        <v>1.0384799992607441E-2</v>
      </c>
      <c r="O123" s="119">
        <f t="shared" ca="1" si="127"/>
        <v>2.1197032391236749E-2</v>
      </c>
      <c r="Q123" s="172">
        <f t="shared" si="131"/>
        <v>42733.42</v>
      </c>
      <c r="S123" s="120">
        <v>1</v>
      </c>
      <c r="W123" s="187"/>
      <c r="Z123" s="119">
        <f t="shared" si="132"/>
        <v>13837</v>
      </c>
      <c r="AA123" s="119">
        <f t="shared" si="133"/>
        <v>1.1267764388121543E-2</v>
      </c>
      <c r="AB123" s="140">
        <f t="shared" si="122"/>
        <v>7.7962612374558415E-7</v>
      </c>
      <c r="AC123" s="140">
        <f t="shared" si="123"/>
        <v>7.702525048969051E-3</v>
      </c>
      <c r="AD123" s="119">
        <f t="shared" si="124"/>
        <v>7.702525048969051E-3</v>
      </c>
      <c r="AE123" s="119">
        <f t="shared" si="134"/>
        <v>8.5854894444831534E-3</v>
      </c>
      <c r="AF123" s="119">
        <f t="shared" si="125"/>
        <v>1.7993105481242874E-3</v>
      </c>
      <c r="AG123" s="120">
        <f t="shared" si="126"/>
        <v>7.702525048969051E-3</v>
      </c>
      <c r="AH123" s="119">
        <f t="shared" si="135"/>
        <v>2.6822749436383893E-3</v>
      </c>
      <c r="AI123" s="119">
        <f t="shared" si="136"/>
        <v>0.97744380592076496</v>
      </c>
      <c r="AJ123" s="119">
        <f t="shared" si="137"/>
        <v>0.67095128344395927</v>
      </c>
      <c r="AK123" s="119">
        <f t="shared" si="138"/>
        <v>0.13768172777371798</v>
      </c>
      <c r="AL123" s="119">
        <f t="shared" si="139"/>
        <v>1.7331823024655426</v>
      </c>
      <c r="AM123" s="119">
        <f t="shared" si="140"/>
        <v>1.1771595570177116</v>
      </c>
      <c r="AN123" s="119">
        <f t="shared" si="142"/>
        <v>7.8766509487864118</v>
      </c>
      <c r="AO123" s="119">
        <f t="shared" si="142"/>
        <v>7.8766509487864118</v>
      </c>
      <c r="AP123" s="119">
        <f t="shared" si="142"/>
        <v>7.8766509487863221</v>
      </c>
      <c r="AQ123" s="119">
        <f t="shared" si="142"/>
        <v>7.8766509488147687</v>
      </c>
      <c r="AR123" s="119">
        <f t="shared" si="142"/>
        <v>7.8766509398199629</v>
      </c>
      <c r="AS123" s="119">
        <f t="shared" si="142"/>
        <v>7.8766537838608564</v>
      </c>
      <c r="AT123" s="119">
        <f t="shared" si="142"/>
        <v>7.8757360189009669</v>
      </c>
      <c r="AU123" s="119">
        <f t="shared" si="141"/>
        <v>7.7371696284400322</v>
      </c>
    </row>
    <row r="124" spans="1:47" ht="12.95" customHeight="1" x14ac:dyDescent="0.2">
      <c r="A124" s="187" t="s">
        <v>134</v>
      </c>
      <c r="B124" s="188" t="s">
        <v>109</v>
      </c>
      <c r="C124" s="187">
        <v>57751.9205</v>
      </c>
      <c r="D124" s="187" t="s">
        <v>130</v>
      </c>
      <c r="E124" s="119">
        <f t="shared" si="129"/>
        <v>13837.040866590367</v>
      </c>
      <c r="F124" s="119">
        <f t="shared" si="130"/>
        <v>13837</v>
      </c>
      <c r="G124" s="119">
        <f t="shared" si="121"/>
        <v>1.0884799994528294E-2</v>
      </c>
      <c r="J124" s="119">
        <f t="shared" si="143"/>
        <v>1.0884799994528294E-2</v>
      </c>
      <c r="O124" s="119">
        <f t="shared" ca="1" si="127"/>
        <v>2.1197032391236749E-2</v>
      </c>
      <c r="Q124" s="172">
        <f t="shared" si="131"/>
        <v>42733.4205</v>
      </c>
      <c r="S124" s="120">
        <v>1</v>
      </c>
      <c r="W124" s="187"/>
      <c r="Z124" s="119">
        <f t="shared" si="132"/>
        <v>13837</v>
      </c>
      <c r="AA124" s="119">
        <f t="shared" si="133"/>
        <v>1.1267764388121543E-2</v>
      </c>
      <c r="AB124" s="140">
        <f t="shared" si="122"/>
        <v>1.4666172676024535E-7</v>
      </c>
      <c r="AC124" s="140">
        <f t="shared" si="123"/>
        <v>8.2025250508899038E-3</v>
      </c>
      <c r="AD124" s="119">
        <f t="shared" si="124"/>
        <v>8.2025250508899038E-3</v>
      </c>
      <c r="AE124" s="119">
        <f t="shared" si="134"/>
        <v>8.5854894444831534E-3</v>
      </c>
      <c r="AF124" s="119">
        <f t="shared" si="125"/>
        <v>2.2993105500451402E-3</v>
      </c>
      <c r="AG124" s="120">
        <f t="shared" si="126"/>
        <v>8.2025250508899038E-3</v>
      </c>
      <c r="AH124" s="119">
        <f t="shared" si="135"/>
        <v>2.6822749436383893E-3</v>
      </c>
      <c r="AI124" s="119">
        <f t="shared" si="136"/>
        <v>0.97744380592076496</v>
      </c>
      <c r="AJ124" s="119">
        <f t="shared" si="137"/>
        <v>0.67095128344395927</v>
      </c>
      <c r="AK124" s="119">
        <f t="shared" si="138"/>
        <v>0.13768172777371798</v>
      </c>
      <c r="AL124" s="119">
        <f t="shared" si="139"/>
        <v>1.7331823024655426</v>
      </c>
      <c r="AM124" s="119">
        <f t="shared" si="140"/>
        <v>1.1771595570177116</v>
      </c>
      <c r="AN124" s="119">
        <f t="shared" si="142"/>
        <v>7.8766509487864118</v>
      </c>
      <c r="AO124" s="119">
        <f t="shared" si="142"/>
        <v>7.8766509487864118</v>
      </c>
      <c r="AP124" s="119">
        <f t="shared" si="142"/>
        <v>7.8766509487863221</v>
      </c>
      <c r="AQ124" s="119">
        <f t="shared" si="142"/>
        <v>7.8766509488147687</v>
      </c>
      <c r="AR124" s="119">
        <f t="shared" si="142"/>
        <v>7.8766509398199629</v>
      </c>
      <c r="AS124" s="119">
        <f t="shared" si="142"/>
        <v>7.8766537838608564</v>
      </c>
      <c r="AT124" s="119">
        <f t="shared" si="142"/>
        <v>7.8757360189009669</v>
      </c>
      <c r="AU124" s="119">
        <f t="shared" si="141"/>
        <v>7.7371696284400322</v>
      </c>
    </row>
    <row r="125" spans="1:47" ht="12.95" customHeight="1" x14ac:dyDescent="0.2">
      <c r="A125" s="187" t="s">
        <v>134</v>
      </c>
      <c r="B125" s="188" t="s">
        <v>109</v>
      </c>
      <c r="C125" s="187">
        <v>57751.921000000002</v>
      </c>
      <c r="D125" s="187" t="s">
        <v>129</v>
      </c>
      <c r="E125" s="119">
        <f t="shared" si="129"/>
        <v>13837.042743822401</v>
      </c>
      <c r="F125" s="119">
        <f t="shared" si="130"/>
        <v>13837</v>
      </c>
      <c r="G125" s="119">
        <f t="shared" si="121"/>
        <v>1.1384799996449146E-2</v>
      </c>
      <c r="J125" s="119">
        <f t="shared" si="143"/>
        <v>1.1384799996449146E-2</v>
      </c>
      <c r="O125" s="119">
        <f t="shared" ca="1" si="127"/>
        <v>2.1197032391236749E-2</v>
      </c>
      <c r="Q125" s="172">
        <f t="shared" si="131"/>
        <v>42733.421000000002</v>
      </c>
      <c r="S125" s="120">
        <v>1</v>
      </c>
      <c r="W125" s="187"/>
      <c r="Z125" s="119">
        <f t="shared" si="132"/>
        <v>13837</v>
      </c>
      <c r="AA125" s="119">
        <f t="shared" si="133"/>
        <v>1.1267764388121543E-2</v>
      </c>
      <c r="AB125" s="140">
        <f t="shared" si="122"/>
        <v>1.3697333616612161E-8</v>
      </c>
      <c r="AC125" s="140">
        <f t="shared" si="123"/>
        <v>8.7025250528107567E-3</v>
      </c>
      <c r="AD125" s="119">
        <f t="shared" si="124"/>
        <v>8.7025250528107567E-3</v>
      </c>
      <c r="AE125" s="119">
        <f t="shared" si="134"/>
        <v>8.5854894444831534E-3</v>
      </c>
      <c r="AF125" s="119">
        <f t="shared" si="125"/>
        <v>2.799310551965993E-3</v>
      </c>
      <c r="AG125" s="120">
        <f t="shared" si="126"/>
        <v>8.7025250528107567E-3</v>
      </c>
      <c r="AH125" s="119">
        <f t="shared" si="135"/>
        <v>2.6822749436383893E-3</v>
      </c>
      <c r="AI125" s="119">
        <f t="shared" si="136"/>
        <v>0.97744380592076496</v>
      </c>
      <c r="AJ125" s="119">
        <f t="shared" si="137"/>
        <v>0.67095128344395927</v>
      </c>
      <c r="AK125" s="119">
        <f t="shared" si="138"/>
        <v>0.13768172777371798</v>
      </c>
      <c r="AL125" s="119">
        <f t="shared" si="139"/>
        <v>1.7331823024655426</v>
      </c>
      <c r="AM125" s="119">
        <f t="shared" si="140"/>
        <v>1.1771595570177116</v>
      </c>
      <c r="AN125" s="119">
        <f t="shared" si="142"/>
        <v>7.8766509487864118</v>
      </c>
      <c r="AO125" s="119">
        <f t="shared" si="142"/>
        <v>7.8766509487864118</v>
      </c>
      <c r="AP125" s="119">
        <f t="shared" si="142"/>
        <v>7.8766509487863221</v>
      </c>
      <c r="AQ125" s="119">
        <f t="shared" si="142"/>
        <v>7.8766509488147687</v>
      </c>
      <c r="AR125" s="119">
        <f t="shared" si="142"/>
        <v>7.8766509398199629</v>
      </c>
      <c r="AS125" s="119">
        <f t="shared" si="142"/>
        <v>7.8766537838608564</v>
      </c>
      <c r="AT125" s="119">
        <f t="shared" si="142"/>
        <v>7.8757360189009669</v>
      </c>
      <c r="AU125" s="119">
        <f t="shared" si="141"/>
        <v>7.7371696284400322</v>
      </c>
    </row>
    <row r="126" spans="1:47" ht="12.95" customHeight="1" x14ac:dyDescent="0.2">
      <c r="A126" s="187" t="s">
        <v>134</v>
      </c>
      <c r="B126" s="188" t="s">
        <v>110</v>
      </c>
      <c r="C126" s="187">
        <v>57752.053999999996</v>
      </c>
      <c r="D126" s="187" t="s">
        <v>129</v>
      </c>
      <c r="E126" s="119">
        <f t="shared" si="129"/>
        <v>13837.542087542064</v>
      </c>
      <c r="F126" s="119">
        <f t="shared" si="130"/>
        <v>13837.5</v>
      </c>
      <c r="G126" s="119">
        <f t="shared" si="121"/>
        <v>1.1209999996935949E-2</v>
      </c>
      <c r="J126" s="119">
        <f t="shared" si="143"/>
        <v>1.1209999996935949E-2</v>
      </c>
      <c r="O126" s="119">
        <f t="shared" ca="1" si="127"/>
        <v>2.1195490605833901E-2</v>
      </c>
      <c r="Q126" s="172">
        <f t="shared" si="131"/>
        <v>42733.553999999996</v>
      </c>
      <c r="S126" s="120">
        <v>1</v>
      </c>
      <c r="W126" s="187"/>
      <c r="Z126" s="119">
        <f t="shared" si="132"/>
        <v>13837.5</v>
      </c>
      <c r="AA126" s="119">
        <f t="shared" si="133"/>
        <v>1.1267842535457769E-2</v>
      </c>
      <c r="AB126" s="140">
        <f t="shared" si="122"/>
        <v>3.3457592626482086E-9</v>
      </c>
      <c r="AC126" s="140">
        <f t="shared" si="123"/>
        <v>8.5283535838405547E-3</v>
      </c>
      <c r="AD126" s="119">
        <f t="shared" si="124"/>
        <v>8.5283535838405547E-3</v>
      </c>
      <c r="AE126" s="119">
        <f t="shared" si="134"/>
        <v>8.5861961223623745E-3</v>
      </c>
      <c r="AF126" s="119">
        <f t="shared" si="125"/>
        <v>2.6238038745735742E-3</v>
      </c>
      <c r="AG126" s="120">
        <f t="shared" si="126"/>
        <v>8.5283535838405547E-3</v>
      </c>
      <c r="AH126" s="119">
        <f t="shared" si="135"/>
        <v>2.6816464130953936E-3</v>
      </c>
      <c r="AI126" s="119">
        <f t="shared" si="136"/>
        <v>0.97740603388522052</v>
      </c>
      <c r="AJ126" s="119">
        <f t="shared" si="137"/>
        <v>0.67074782780098496</v>
      </c>
      <c r="AK126" s="119">
        <f t="shared" si="138"/>
        <v>0.13767553431637916</v>
      </c>
      <c r="AL126" s="119">
        <f t="shared" si="139"/>
        <v>1.7334566517601344</v>
      </c>
      <c r="AM126" s="119">
        <f t="shared" si="140"/>
        <v>1.1774868680629573</v>
      </c>
      <c r="AN126" s="119">
        <f t="shared" si="142"/>
        <v>7.8769288893807845</v>
      </c>
      <c r="AO126" s="119">
        <f t="shared" si="142"/>
        <v>7.8769288893807845</v>
      </c>
      <c r="AP126" s="119">
        <f t="shared" si="142"/>
        <v>7.8769288893806912</v>
      </c>
      <c r="AQ126" s="119">
        <f t="shared" si="142"/>
        <v>7.8769288894100331</v>
      </c>
      <c r="AR126" s="119">
        <f t="shared" si="142"/>
        <v>7.8769288802441375</v>
      </c>
      <c r="AS126" s="119">
        <f t="shared" si="142"/>
        <v>7.8769317432861738</v>
      </c>
      <c r="AT126" s="119">
        <f t="shared" si="142"/>
        <v>7.8760193722417862</v>
      </c>
      <c r="AU126" s="119">
        <f t="shared" si="141"/>
        <v>7.7374484534056416</v>
      </c>
    </row>
    <row r="127" spans="1:47" ht="12.95" customHeight="1" x14ac:dyDescent="0.2">
      <c r="A127" s="187" t="s">
        <v>134</v>
      </c>
      <c r="B127" s="188" t="s">
        <v>110</v>
      </c>
      <c r="C127" s="187">
        <v>57752.054499999998</v>
      </c>
      <c r="D127" s="187" t="s">
        <v>130</v>
      </c>
      <c r="E127" s="119">
        <f t="shared" si="129"/>
        <v>13837.5439647741</v>
      </c>
      <c r="F127" s="119">
        <f t="shared" si="130"/>
        <v>13837.5</v>
      </c>
      <c r="G127" s="119">
        <f t="shared" si="121"/>
        <v>1.1709999998856802E-2</v>
      </c>
      <c r="J127" s="119">
        <f t="shared" si="143"/>
        <v>1.1709999998856802E-2</v>
      </c>
      <c r="O127" s="119">
        <f t="shared" ca="1" si="127"/>
        <v>2.1195490605833901E-2</v>
      </c>
      <c r="Q127" s="172">
        <f t="shared" si="131"/>
        <v>42733.554499999998</v>
      </c>
      <c r="S127" s="120">
        <v>1</v>
      </c>
      <c r="W127" s="187"/>
      <c r="Z127" s="119">
        <f t="shared" si="132"/>
        <v>13837.5</v>
      </c>
      <c r="AA127" s="119">
        <f t="shared" si="133"/>
        <v>1.1267842535457769E-2</v>
      </c>
      <c r="AB127" s="140">
        <f t="shared" si="122"/>
        <v>1.955032224394672E-7</v>
      </c>
      <c r="AC127" s="140">
        <f t="shared" si="123"/>
        <v>9.0283535857614075E-3</v>
      </c>
      <c r="AD127" s="119">
        <f t="shared" si="124"/>
        <v>9.0283535857614075E-3</v>
      </c>
      <c r="AE127" s="119">
        <f t="shared" si="134"/>
        <v>8.5861961223623745E-3</v>
      </c>
      <c r="AF127" s="119">
        <f t="shared" si="125"/>
        <v>3.123803876494427E-3</v>
      </c>
      <c r="AG127" s="120">
        <f t="shared" si="126"/>
        <v>9.0283535857614075E-3</v>
      </c>
      <c r="AH127" s="119">
        <f t="shared" si="135"/>
        <v>2.6816464130953936E-3</v>
      </c>
      <c r="AI127" s="119">
        <f t="shared" si="136"/>
        <v>0.97740603388522052</v>
      </c>
      <c r="AJ127" s="119">
        <f t="shared" si="137"/>
        <v>0.67074782780098496</v>
      </c>
      <c r="AK127" s="119">
        <f t="shared" si="138"/>
        <v>0.13767553431637916</v>
      </c>
      <c r="AL127" s="119">
        <f t="shared" si="139"/>
        <v>1.7334566517601344</v>
      </c>
      <c r="AM127" s="119">
        <f t="shared" si="140"/>
        <v>1.1774868680629573</v>
      </c>
      <c r="AN127" s="119">
        <f t="shared" si="142"/>
        <v>7.8769288893807845</v>
      </c>
      <c r="AO127" s="119">
        <f t="shared" si="142"/>
        <v>7.8769288893807845</v>
      </c>
      <c r="AP127" s="119">
        <f t="shared" si="142"/>
        <v>7.8769288893806912</v>
      </c>
      <c r="AQ127" s="119">
        <f t="shared" si="142"/>
        <v>7.8769288894100331</v>
      </c>
      <c r="AR127" s="119">
        <f t="shared" si="142"/>
        <v>7.8769288802441375</v>
      </c>
      <c r="AS127" s="119">
        <f t="shared" si="142"/>
        <v>7.8769317432861738</v>
      </c>
      <c r="AT127" s="119">
        <f t="shared" si="142"/>
        <v>7.8760193722417862</v>
      </c>
      <c r="AU127" s="119">
        <f t="shared" si="141"/>
        <v>7.7374484534056416</v>
      </c>
    </row>
    <row r="128" spans="1:47" ht="12.95" customHeight="1" x14ac:dyDescent="0.2">
      <c r="A128" s="187" t="s">
        <v>134</v>
      </c>
      <c r="B128" s="188" t="s">
        <v>110</v>
      </c>
      <c r="C128" s="187">
        <v>57752.055399999997</v>
      </c>
      <c r="D128" s="187" t="s">
        <v>128</v>
      </c>
      <c r="E128" s="119">
        <f t="shared" si="129"/>
        <v>13837.547343791748</v>
      </c>
      <c r="F128" s="119">
        <f t="shared" si="130"/>
        <v>13837.5</v>
      </c>
      <c r="G128" s="119">
        <f t="shared" si="121"/>
        <v>1.2609999997948762E-2</v>
      </c>
      <c r="J128" s="119">
        <f t="shared" si="143"/>
        <v>1.2609999997948762E-2</v>
      </c>
      <c r="O128" s="119">
        <f t="shared" ca="1" si="127"/>
        <v>2.1195490605833901E-2</v>
      </c>
      <c r="Q128" s="172">
        <f t="shared" si="131"/>
        <v>42733.555399999997</v>
      </c>
      <c r="S128" s="120">
        <v>1</v>
      </c>
      <c r="W128" s="187"/>
      <c r="Z128" s="119">
        <f t="shared" si="132"/>
        <v>13837.5</v>
      </c>
      <c r="AA128" s="119">
        <f t="shared" si="133"/>
        <v>1.1267842535457769E-2</v>
      </c>
      <c r="AB128" s="140">
        <f t="shared" si="122"/>
        <v>1.8013866541202627E-6</v>
      </c>
      <c r="AC128" s="140">
        <f t="shared" si="123"/>
        <v>9.928353584853368E-3</v>
      </c>
      <c r="AD128" s="119">
        <f t="shared" si="124"/>
        <v>9.928353584853368E-3</v>
      </c>
      <c r="AE128" s="119">
        <f t="shared" si="134"/>
        <v>8.5861961223623745E-3</v>
      </c>
      <c r="AF128" s="119">
        <f t="shared" si="125"/>
        <v>4.0238038755863875E-3</v>
      </c>
      <c r="AG128" s="120">
        <f t="shared" si="126"/>
        <v>9.928353584853368E-3</v>
      </c>
      <c r="AH128" s="119">
        <f t="shared" si="135"/>
        <v>2.6816464130953936E-3</v>
      </c>
      <c r="AI128" s="119">
        <f t="shared" si="136"/>
        <v>0.97740603388522052</v>
      </c>
      <c r="AJ128" s="119">
        <f t="shared" si="137"/>
        <v>0.67074782780098496</v>
      </c>
      <c r="AK128" s="119">
        <f t="shared" si="138"/>
        <v>0.13767553431637916</v>
      </c>
      <c r="AL128" s="119">
        <f t="shared" si="139"/>
        <v>1.7334566517601344</v>
      </c>
      <c r="AM128" s="119">
        <f t="shared" si="140"/>
        <v>1.1774868680629573</v>
      </c>
      <c r="AN128" s="119">
        <f t="shared" si="142"/>
        <v>7.8769288893807845</v>
      </c>
      <c r="AO128" s="119">
        <f t="shared" si="142"/>
        <v>7.8769288893807845</v>
      </c>
      <c r="AP128" s="119">
        <f t="shared" si="142"/>
        <v>7.8769288893806912</v>
      </c>
      <c r="AQ128" s="119">
        <f t="shared" si="142"/>
        <v>7.8769288894100331</v>
      </c>
      <c r="AR128" s="119">
        <f t="shared" si="142"/>
        <v>7.8769288802441375</v>
      </c>
      <c r="AS128" s="119">
        <f t="shared" si="142"/>
        <v>7.8769317432861738</v>
      </c>
      <c r="AT128" s="119">
        <f t="shared" si="142"/>
        <v>7.8760193722417862</v>
      </c>
      <c r="AU128" s="119">
        <f t="shared" si="141"/>
        <v>7.7374484534056416</v>
      </c>
    </row>
    <row r="129" spans="1:47" ht="12.95" customHeight="1" x14ac:dyDescent="0.2">
      <c r="A129" s="189" t="s">
        <v>220</v>
      </c>
      <c r="B129" s="190" t="s">
        <v>110</v>
      </c>
      <c r="C129" s="171">
        <v>58437.9035</v>
      </c>
      <c r="D129" s="171">
        <v>2.9999999999999997E-4</v>
      </c>
      <c r="E129" s="119">
        <f t="shared" si="129"/>
        <v>16412.539384327956</v>
      </c>
      <c r="F129" s="119">
        <f t="shared" si="130"/>
        <v>16412.5</v>
      </c>
      <c r="G129" s="119">
        <f t="shared" si="121"/>
        <v>1.0490000000572763E-2</v>
      </c>
      <c r="K129" s="119">
        <f>+G129</f>
        <v>1.0490000000572763E-2</v>
      </c>
      <c r="O129" s="119">
        <f t="shared" ca="1" si="127"/>
        <v>1.3255295781162239E-2</v>
      </c>
      <c r="Q129" s="172">
        <f t="shared" si="131"/>
        <v>43419.4035</v>
      </c>
      <c r="S129" s="120">
        <v>1</v>
      </c>
      <c r="W129" s="171"/>
      <c r="Z129" s="119">
        <f t="shared" si="132"/>
        <v>16412.5</v>
      </c>
      <c r="AA129" s="119">
        <f t="shared" si="133"/>
        <v>1.0936104796939341E-2</v>
      </c>
      <c r="AB129" s="140">
        <f t="shared" si="122"/>
        <v>1.9900948934126587E-7</v>
      </c>
      <c r="AC129" s="140">
        <f t="shared" si="123"/>
        <v>1.2037640030671828E-2</v>
      </c>
      <c r="AD129" s="119">
        <f t="shared" si="124"/>
        <v>1.2037640030671828E-2</v>
      </c>
      <c r="AE129" s="119">
        <f t="shared" si="134"/>
        <v>1.2483744827038406E-2</v>
      </c>
      <c r="AF129" s="119">
        <f t="shared" si="125"/>
        <v>-1.9937448264656429E-3</v>
      </c>
      <c r="AG129" s="120">
        <f t="shared" si="126"/>
        <v>1.2037640030671828E-2</v>
      </c>
      <c r="AH129" s="119">
        <f t="shared" si="135"/>
        <v>-1.5476400300990648E-3</v>
      </c>
      <c r="AI129" s="119">
        <f t="shared" si="136"/>
        <v>0.86304868686297131</v>
      </c>
      <c r="AJ129" s="119">
        <f t="shared" si="137"/>
        <v>-0.46252241931231408</v>
      </c>
      <c r="AK129" s="119">
        <f t="shared" si="138"/>
        <v>2.6634148834528425E-2</v>
      </c>
      <c r="AL129" s="119">
        <f t="shared" si="139"/>
        <v>2.949511379261704</v>
      </c>
      <c r="AM129" s="119">
        <f t="shared" si="140"/>
        <v>10.380225869088932</v>
      </c>
      <c r="AN129" s="119">
        <f t="shared" si="142"/>
        <v>9.203955769825189</v>
      </c>
      <c r="AO129" s="119">
        <f t="shared" si="142"/>
        <v>9.2039555495880698</v>
      </c>
      <c r="AP129" s="119">
        <f t="shared" si="142"/>
        <v>9.2039571674394693</v>
      </c>
      <c r="AQ129" s="119">
        <f t="shared" si="142"/>
        <v>9.2039452827663553</v>
      </c>
      <c r="AR129" s="119">
        <f t="shared" si="142"/>
        <v>9.204032586371298</v>
      </c>
      <c r="AS129" s="119">
        <f t="shared" si="142"/>
        <v>9.2033912230174213</v>
      </c>
      <c r="AT129" s="119">
        <f t="shared" si="142"/>
        <v>9.2081007675794133</v>
      </c>
      <c r="AU129" s="119">
        <f t="shared" si="141"/>
        <v>9.1733970262960352</v>
      </c>
    </row>
    <row r="130" spans="1:47" ht="12.95" customHeight="1" x14ac:dyDescent="0.2">
      <c r="A130" s="189" t="s">
        <v>220</v>
      </c>
      <c r="C130" s="171">
        <v>58462.807099999998</v>
      </c>
      <c r="D130" s="171">
        <v>5.0000000000000001E-4</v>
      </c>
      <c r="E130" s="119">
        <f t="shared" si="129"/>
        <v>16506.039055436897</v>
      </c>
      <c r="F130" s="119">
        <f t="shared" si="130"/>
        <v>16506</v>
      </c>
      <c r="G130" s="119">
        <f t="shared" si="121"/>
        <v>1.0402399995655287E-2</v>
      </c>
      <c r="K130" s="119">
        <f>+G130</f>
        <v>1.0402399995655287E-2</v>
      </c>
      <c r="O130" s="119">
        <f t="shared" ca="1" si="127"/>
        <v>1.2966981910829505E-2</v>
      </c>
      <c r="Q130" s="172">
        <f t="shared" si="131"/>
        <v>43444.307099999998</v>
      </c>
      <c r="S130" s="120">
        <v>1</v>
      </c>
      <c r="W130" s="171"/>
      <c r="Z130" s="119">
        <f t="shared" si="132"/>
        <v>16506</v>
      </c>
      <c r="AA130" s="119">
        <f t="shared" si="133"/>
        <v>1.0944617980336319E-2</v>
      </c>
      <c r="AB130" s="140">
        <f t="shared" si="122"/>
        <v>2.9400034291156011E-7</v>
      </c>
      <c r="AC130" s="140">
        <f t="shared" si="123"/>
        <v>1.209276184953198E-2</v>
      </c>
      <c r="AD130" s="119">
        <f t="shared" si="124"/>
        <v>1.209276184953198E-2</v>
      </c>
      <c r="AE130" s="119">
        <f t="shared" si="134"/>
        <v>1.2634979834213012E-2</v>
      </c>
      <c r="AF130" s="119">
        <f t="shared" si="125"/>
        <v>-2.2325798385577252E-3</v>
      </c>
      <c r="AG130" s="120">
        <f t="shared" si="126"/>
        <v>1.209276184953198E-2</v>
      </c>
      <c r="AH130" s="119">
        <f t="shared" si="135"/>
        <v>-1.6903618538766933E-3</v>
      </c>
      <c r="AI130" s="119">
        <f t="shared" si="136"/>
        <v>0.86209414345433633</v>
      </c>
      <c r="AJ130" s="119">
        <f t="shared" si="137"/>
        <v>-0.49756659204584081</v>
      </c>
      <c r="AK130" s="119">
        <f t="shared" si="138"/>
        <v>2.1142724150476574E-2</v>
      </c>
      <c r="AL130" s="119">
        <f t="shared" si="139"/>
        <v>2.9894644516009752</v>
      </c>
      <c r="AM130" s="119">
        <f t="shared" si="140"/>
        <v>13.121441786190925</v>
      </c>
      <c r="AN130" s="119">
        <f t="shared" si="142"/>
        <v>9.2498223025686688</v>
      </c>
      <c r="AO130" s="119">
        <f t="shared" si="142"/>
        <v>9.24982211718903</v>
      </c>
      <c r="AP130" s="119">
        <f t="shared" si="142"/>
        <v>9.2498234665100902</v>
      </c>
      <c r="AQ130" s="119">
        <f t="shared" si="142"/>
        <v>9.249813645212086</v>
      </c>
      <c r="AR130" s="119">
        <f t="shared" si="142"/>
        <v>9.2498851310664438</v>
      </c>
      <c r="AS130" s="119">
        <f t="shared" si="142"/>
        <v>9.2493647894315458</v>
      </c>
      <c r="AT130" s="119">
        <f t="shared" si="142"/>
        <v>9.2531512408122403</v>
      </c>
      <c r="AU130" s="119">
        <f t="shared" si="141"/>
        <v>9.2255372948650649</v>
      </c>
    </row>
    <row r="131" spans="1:47" ht="12.95" customHeight="1" x14ac:dyDescent="0.2">
      <c r="A131" s="144" t="s">
        <v>136</v>
      </c>
      <c r="B131" s="157" t="s">
        <v>109</v>
      </c>
      <c r="C131" s="143">
        <v>58865.264043999996</v>
      </c>
      <c r="D131" s="143">
        <v>2.0000000000000001E-4</v>
      </c>
      <c r="E131" s="119">
        <f t="shared" si="129"/>
        <v>18017.049186482702</v>
      </c>
      <c r="F131" s="119">
        <f t="shared" si="130"/>
        <v>18017</v>
      </c>
      <c r="G131" s="119">
        <f t="shared" si="121"/>
        <v>1.3100799995299894E-2</v>
      </c>
      <c r="K131" s="119">
        <f>+G131</f>
        <v>1.3100799995299894E-2</v>
      </c>
      <c r="O131" s="119">
        <f t="shared" ca="1" si="127"/>
        <v>8.3077064234202275E-3</v>
      </c>
      <c r="Q131" s="172">
        <f t="shared" si="131"/>
        <v>43846.764043999996</v>
      </c>
      <c r="S131" s="120">
        <v>1</v>
      </c>
      <c r="W131" s="143"/>
      <c r="Z131" s="119">
        <f t="shared" si="132"/>
        <v>18017</v>
      </c>
      <c r="AA131" s="119">
        <f t="shared" si="133"/>
        <v>1.1848696263631494E-2</v>
      </c>
      <c r="AB131" s="140">
        <f t="shared" si="122"/>
        <v>1.5677637548579337E-6</v>
      </c>
      <c r="AC131" s="140">
        <f t="shared" si="123"/>
        <v>1.6425479545638475E-2</v>
      </c>
      <c r="AD131" s="119">
        <f t="shared" si="124"/>
        <v>1.6425479545638475E-2</v>
      </c>
      <c r="AE131" s="119">
        <f t="shared" si="134"/>
        <v>1.5173375813970075E-2</v>
      </c>
      <c r="AF131" s="119">
        <f t="shared" si="125"/>
        <v>-2.0725758186701804E-3</v>
      </c>
      <c r="AG131" s="120">
        <f t="shared" si="126"/>
        <v>1.6425479545638475E-2</v>
      </c>
      <c r="AH131" s="119">
        <f t="shared" si="135"/>
        <v>-3.3246795503385817E-3</v>
      </c>
      <c r="AI131" s="119">
        <f t="shared" si="136"/>
        <v>0.87736649631801722</v>
      </c>
      <c r="AJ131" s="119">
        <f t="shared" si="137"/>
        <v>-0.92074520366852097</v>
      </c>
      <c r="AK131" s="119">
        <f t="shared" si="138"/>
        <v>-6.652866922445852E-2</v>
      </c>
      <c r="AL131" s="119">
        <f t="shared" si="139"/>
        <v>-2.6445258708445123</v>
      </c>
      <c r="AM131" s="119">
        <f t="shared" si="140"/>
        <v>-3.9404165803141327</v>
      </c>
      <c r="AN131" s="119">
        <f t="shared" ref="AN131:AT140" si="144">$AU131+$AB$7*SIN(AO131)</f>
        <v>9.9930602527863552</v>
      </c>
      <c r="AO131" s="119">
        <f t="shared" si="144"/>
        <v>9.9930604696297713</v>
      </c>
      <c r="AP131" s="119">
        <f t="shared" si="144"/>
        <v>9.9930586255482101</v>
      </c>
      <c r="AQ131" s="119">
        <f t="shared" si="144"/>
        <v>9.9930743080711562</v>
      </c>
      <c r="AR131" s="119">
        <f t="shared" si="144"/>
        <v>9.9929409450511173</v>
      </c>
      <c r="AS131" s="119">
        <f t="shared" si="144"/>
        <v>9.9940754171197348</v>
      </c>
      <c r="AT131" s="119">
        <f t="shared" si="144"/>
        <v>9.984450855454801</v>
      </c>
      <c r="AU131" s="119">
        <f t="shared" si="141"/>
        <v>10.068146340937835</v>
      </c>
    </row>
    <row r="132" spans="1:47" ht="12.95" customHeight="1" x14ac:dyDescent="0.2">
      <c r="A132" s="144" t="s">
        <v>136</v>
      </c>
      <c r="B132" s="157" t="s">
        <v>110</v>
      </c>
      <c r="C132" s="143">
        <v>58865.397206000001</v>
      </c>
      <c r="D132" s="143">
        <v>4.0000000000000002E-4</v>
      </c>
      <c r="E132" s="119">
        <f t="shared" si="129"/>
        <v>18017.549138425584</v>
      </c>
      <c r="F132" s="119">
        <f t="shared" si="130"/>
        <v>18017.5</v>
      </c>
      <c r="G132" s="119">
        <f t="shared" si="121"/>
        <v>1.3087999999697786E-2</v>
      </c>
      <c r="K132" s="119">
        <f>+G132</f>
        <v>1.3087999999697786E-2</v>
      </c>
      <c r="O132" s="119">
        <f t="shared" ca="1" si="127"/>
        <v>8.3061646380173798E-3</v>
      </c>
      <c r="Q132" s="172">
        <f t="shared" si="131"/>
        <v>43846.897206000001</v>
      </c>
      <c r="S132" s="120">
        <v>1</v>
      </c>
      <c r="W132" s="143"/>
      <c r="Z132" s="119">
        <f t="shared" si="132"/>
        <v>18017.5</v>
      </c>
      <c r="AA132" s="119">
        <f t="shared" si="133"/>
        <v>1.1849286454067546E-2</v>
      </c>
      <c r="AB132" s="140">
        <f t="shared" si="122"/>
        <v>1.5344112481278395E-6</v>
      </c>
      <c r="AC132" s="140">
        <f t="shared" si="123"/>
        <v>1.6412958750555068E-2</v>
      </c>
      <c r="AD132" s="119">
        <f t="shared" si="124"/>
        <v>1.6412958750555068E-2</v>
      </c>
      <c r="AE132" s="119">
        <f t="shared" si="134"/>
        <v>1.517424520492483E-2</v>
      </c>
      <c r="AF132" s="119">
        <f t="shared" si="125"/>
        <v>-2.0862452052270442E-3</v>
      </c>
      <c r="AG132" s="120">
        <f t="shared" si="126"/>
        <v>1.6412958750555068E-2</v>
      </c>
      <c r="AH132" s="119">
        <f t="shared" si="135"/>
        <v>-3.3249587508572837E-3</v>
      </c>
      <c r="AI132" s="119">
        <f t="shared" si="136"/>
        <v>0.87738120601558633</v>
      </c>
      <c r="AJ132" s="119">
        <f t="shared" si="137"/>
        <v>-0.92083143017572622</v>
      </c>
      <c r="AK132" s="119">
        <f t="shared" si="138"/>
        <v>-6.6555776728276769E-2</v>
      </c>
      <c r="AL132" s="119">
        <f t="shared" si="139"/>
        <v>-2.6443048127425839</v>
      </c>
      <c r="AM132" s="119">
        <f t="shared" si="140"/>
        <v>-3.9385906748700146</v>
      </c>
      <c r="AN132" s="119">
        <f t="shared" si="144"/>
        <v>9.9933097428716646</v>
      </c>
      <c r="AO132" s="119">
        <f t="shared" si="144"/>
        <v>9.9933099595840886</v>
      </c>
      <c r="AP132" s="119">
        <f t="shared" si="144"/>
        <v>9.9933081163227939</v>
      </c>
      <c r="AQ132" s="119">
        <f t="shared" si="144"/>
        <v>9.9933237943681856</v>
      </c>
      <c r="AR132" s="119">
        <f t="shared" si="144"/>
        <v>9.9931904481792984</v>
      </c>
      <c r="AS132" s="119">
        <f t="shared" si="144"/>
        <v>9.994324958048578</v>
      </c>
      <c r="AT132" s="119">
        <f t="shared" si="144"/>
        <v>9.9846985598809503</v>
      </c>
      <c r="AU132" s="119">
        <f t="shared" si="141"/>
        <v>10.068425165903445</v>
      </c>
    </row>
    <row r="133" spans="1:47" ht="12.95" customHeight="1" x14ac:dyDescent="0.2">
      <c r="A133" s="114" t="s">
        <v>227</v>
      </c>
      <c r="B133" s="115" t="s">
        <v>110</v>
      </c>
      <c r="C133" s="116">
        <v>59465.613299999997</v>
      </c>
      <c r="D133" s="114">
        <v>2.9999999999999997E-4</v>
      </c>
      <c r="E133" s="119">
        <f t="shared" si="129"/>
        <v>20271.038890240474</v>
      </c>
      <c r="F133" s="119">
        <f t="shared" si="130"/>
        <v>20271</v>
      </c>
      <c r="G133" s="119">
        <f t="shared" si="121"/>
        <v>1.0358399995311629E-2</v>
      </c>
      <c r="K133" s="119">
        <f>+G133</f>
        <v>1.0358399995311629E-2</v>
      </c>
      <c r="O133" s="119">
        <f t="shared" ca="1" si="127"/>
        <v>1.3573378273775416E-3</v>
      </c>
      <c r="Q133" s="172">
        <f t="shared" si="131"/>
        <v>44447.113299999997</v>
      </c>
      <c r="S133" s="120">
        <v>1</v>
      </c>
      <c r="W133" s="143"/>
      <c r="Z133" s="119">
        <f t="shared" si="132"/>
        <v>20271</v>
      </c>
      <c r="AA133" s="119">
        <f t="shared" si="133"/>
        <v>1.7028979538191907E-2</v>
      </c>
      <c r="AB133" s="140">
        <f t="shared" si="122"/>
        <v>4.4496631437892861E-5</v>
      </c>
      <c r="AC133" s="140">
        <f t="shared" si="123"/>
        <v>1.2619733902314847E-2</v>
      </c>
      <c r="AD133" s="119">
        <f t="shared" si="124"/>
        <v>1.2619733902314847E-2</v>
      </c>
      <c r="AE133" s="119">
        <f t="shared" si="134"/>
        <v>1.9290313445195127E-2</v>
      </c>
      <c r="AF133" s="119">
        <f t="shared" si="125"/>
        <v>-8.9319134498834982E-3</v>
      </c>
      <c r="AG133" s="120">
        <f t="shared" si="126"/>
        <v>1.2619733902314847E-2</v>
      </c>
      <c r="AH133" s="119">
        <f t="shared" si="135"/>
        <v>-2.2613339070032185E-3</v>
      </c>
      <c r="AI133" s="119">
        <f t="shared" si="136"/>
        <v>1.0074355260418761</v>
      </c>
      <c r="AJ133" s="119">
        <f t="shared" si="137"/>
        <v>-0.7476769861121032</v>
      </c>
      <c r="AK133" s="119">
        <f t="shared" si="138"/>
        <v>-0.13931888962583963</v>
      </c>
      <c r="AL133" s="119">
        <f t="shared" si="139"/>
        <v>-1.5174763622187748</v>
      </c>
      <c r="AM133" s="119">
        <f t="shared" si="140"/>
        <v>-0.94805264317821969</v>
      </c>
      <c r="AN133" s="119">
        <f t="shared" si="144"/>
        <v>11.188151190230737</v>
      </c>
      <c r="AO133" s="119">
        <f t="shared" si="144"/>
        <v>11.188151190296679</v>
      </c>
      <c r="AP133" s="119">
        <f t="shared" si="144"/>
        <v>11.188151192766192</v>
      </c>
      <c r="AQ133" s="119">
        <f t="shared" si="144"/>
        <v>11.188151285250285</v>
      </c>
      <c r="AR133" s="119">
        <f t="shared" si="144"/>
        <v>11.188154748779207</v>
      </c>
      <c r="AS133" s="119">
        <f t="shared" si="144"/>
        <v>11.188284413660435</v>
      </c>
      <c r="AT133" s="119">
        <f t="shared" si="144"/>
        <v>11.193078226521827</v>
      </c>
      <c r="AU133" s="119">
        <f t="shared" si="141"/>
        <v>11.325089285906746</v>
      </c>
    </row>
    <row r="134" spans="1:47" ht="12.95" customHeight="1" x14ac:dyDescent="0.2">
      <c r="A134" s="118" t="s">
        <v>230</v>
      </c>
      <c r="B134" s="192" t="s">
        <v>109</v>
      </c>
      <c r="C134" s="193">
        <v>59546.908499999998</v>
      </c>
      <c r="D134" s="194">
        <v>8.0000000000000004E-4</v>
      </c>
      <c r="E134" s="119">
        <f t="shared" si="129"/>
        <v>20576.25879670927</v>
      </c>
      <c r="F134" s="119">
        <f t="shared" si="130"/>
        <v>20576.5</v>
      </c>
      <c r="G134" s="119">
        <f t="shared" si="121"/>
        <v>-6.4244400004099589E-2</v>
      </c>
      <c r="O134" s="119">
        <f t="shared" ca="1" si="127"/>
        <v>4.1530694623688469E-4</v>
      </c>
      <c r="Q134" s="172">
        <f t="shared" si="131"/>
        <v>44528.408499999998</v>
      </c>
      <c r="S134" s="120">
        <v>1</v>
      </c>
      <c r="U134" s="119">
        <f>+G134</f>
        <v>-6.4244400004099589E-2</v>
      </c>
      <c r="W134" s="143"/>
      <c r="Z134" s="119">
        <f t="shared" si="132"/>
        <v>20576.5</v>
      </c>
      <c r="AA134" s="119">
        <f t="shared" si="133"/>
        <v>1.8125633981025978E-2</v>
      </c>
      <c r="AB134" s="140">
        <f t="shared" si="122"/>
        <v>6.7848224987107422E-3</v>
      </c>
      <c r="AC134" s="140">
        <f t="shared" si="123"/>
        <v>-6.2491286142903522E-2</v>
      </c>
      <c r="AD134" s="119">
        <f t="shared" si="124"/>
        <v>-6.2491286142903522E-2</v>
      </c>
      <c r="AE134" s="119">
        <f t="shared" si="134"/>
        <v>1.9878747842222044E-2</v>
      </c>
      <c r="AF134" s="119">
        <f t="shared" si="125"/>
        <v>-8.4123147846321633E-2</v>
      </c>
      <c r="AG134" s="120">
        <f t="shared" si="126"/>
        <v>-6.2491286142903522E-2</v>
      </c>
      <c r="AH134" s="119">
        <f t="shared" si="135"/>
        <v>-1.7531138611960673E-3</v>
      </c>
      <c r="AI134" s="119">
        <f t="shared" si="136"/>
        <v>1.0326033129178223</v>
      </c>
      <c r="AJ134" s="119">
        <f t="shared" si="137"/>
        <v>-0.61470289518834209</v>
      </c>
      <c r="AK134" s="119">
        <f t="shared" si="138"/>
        <v>-0.13565420760477304</v>
      </c>
      <c r="AL134" s="119">
        <f t="shared" si="139"/>
        <v>-1.334928629229085</v>
      </c>
      <c r="AM134" s="119">
        <f t="shared" si="140"/>
        <v>-0.78813518995281029</v>
      </c>
      <c r="AN134" s="119">
        <f t="shared" si="144"/>
        <v>11.36536511947212</v>
      </c>
      <c r="AO134" s="119">
        <f t="shared" si="144"/>
        <v>11.36536512186168</v>
      </c>
      <c r="AP134" s="119">
        <f t="shared" si="144"/>
        <v>11.365365169250717</v>
      </c>
      <c r="AQ134" s="119">
        <f t="shared" si="144"/>
        <v>11.36536610905404</v>
      </c>
      <c r="AR134" s="119">
        <f t="shared" si="144"/>
        <v>11.36538474644437</v>
      </c>
      <c r="AS134" s="119">
        <f t="shared" si="144"/>
        <v>11.365754162620346</v>
      </c>
      <c r="AT134" s="119">
        <f t="shared" si="144"/>
        <v>11.373005283717672</v>
      </c>
      <c r="AU134" s="119">
        <f t="shared" si="141"/>
        <v>11.495451339894323</v>
      </c>
    </row>
    <row r="135" spans="1:47" ht="12.95" customHeight="1" x14ac:dyDescent="0.2">
      <c r="A135" s="191" t="s">
        <v>221</v>
      </c>
      <c r="C135" s="113">
        <v>59550.852099999996</v>
      </c>
      <c r="D135" s="67">
        <v>2.0000000000000001E-4</v>
      </c>
      <c r="E135" s="119">
        <f t="shared" si="129"/>
        <v>20591.064901167465</v>
      </c>
      <c r="F135" s="119">
        <f t="shared" si="130"/>
        <v>20591</v>
      </c>
      <c r="G135" s="119">
        <f t="shared" si="121"/>
        <v>1.7286399990553036E-2</v>
      </c>
      <c r="K135" s="119">
        <f>+G135</f>
        <v>1.7286399990553036E-2</v>
      </c>
      <c r="O135" s="119">
        <f t="shared" ca="1" si="127"/>
        <v>3.7059516955426086E-4</v>
      </c>
      <c r="Q135" s="172">
        <f t="shared" si="131"/>
        <v>44532.352099999996</v>
      </c>
      <c r="S135" s="120">
        <v>1</v>
      </c>
      <c r="W135" s="143"/>
      <c r="Z135" s="119">
        <f t="shared" si="132"/>
        <v>20591</v>
      </c>
      <c r="AA135" s="119">
        <f t="shared" si="133"/>
        <v>1.8179696961869198E-2</v>
      </c>
      <c r="AB135" s="140">
        <f t="shared" si="122"/>
        <v>7.9797947896262649E-7</v>
      </c>
      <c r="AC135" s="140">
        <f t="shared" si="123"/>
        <v>1.9013560455039383E-2</v>
      </c>
      <c r="AD135" s="119">
        <f t="shared" si="124"/>
        <v>1.9013560455039383E-2</v>
      </c>
      <c r="AE135" s="119">
        <f t="shared" si="134"/>
        <v>1.9906857426355545E-2</v>
      </c>
      <c r="AF135" s="119">
        <f t="shared" si="125"/>
        <v>-2.6204574358025083E-3</v>
      </c>
      <c r="AG135" s="120">
        <f t="shared" si="126"/>
        <v>1.9013560455039383E-2</v>
      </c>
      <c r="AH135" s="119">
        <f t="shared" si="135"/>
        <v>-1.7271604644863471E-3</v>
      </c>
      <c r="AI135" s="119">
        <f t="shared" si="136"/>
        <v>1.0338079935872093</v>
      </c>
      <c r="AJ135" s="119">
        <f t="shared" si="137"/>
        <v>-0.6076665204322208</v>
      </c>
      <c r="AK135" s="119">
        <f t="shared" si="138"/>
        <v>-0.13535900274345819</v>
      </c>
      <c r="AL135" s="119">
        <f t="shared" si="139"/>
        <v>-1.3260384889031489</v>
      </c>
      <c r="AM135" s="119">
        <f t="shared" si="140"/>
        <v>-0.78095414317912926</v>
      </c>
      <c r="AN135" s="119">
        <f t="shared" si="144"/>
        <v>11.373885389148636</v>
      </c>
      <c r="AO135" s="119">
        <f t="shared" si="144"/>
        <v>11.373885391847216</v>
      </c>
      <c r="AP135" s="119">
        <f t="shared" si="144"/>
        <v>11.373885444215396</v>
      </c>
      <c r="AQ135" s="119">
        <f t="shared" si="144"/>
        <v>11.373886460462533</v>
      </c>
      <c r="AR135" s="119">
        <f t="shared" si="144"/>
        <v>11.373906181049962</v>
      </c>
      <c r="AS135" s="119">
        <f t="shared" si="144"/>
        <v>11.374288671581594</v>
      </c>
      <c r="AT135" s="119">
        <f t="shared" si="144"/>
        <v>11.381635935013804</v>
      </c>
      <c r="AU135" s="119">
        <f t="shared" si="141"/>
        <v>11.503537263897009</v>
      </c>
    </row>
    <row r="136" spans="1:47" ht="12.95" customHeight="1" x14ac:dyDescent="0.2">
      <c r="A136" s="114" t="s">
        <v>228</v>
      </c>
      <c r="B136" s="115" t="s">
        <v>109</v>
      </c>
      <c r="C136" s="116">
        <v>59571.094599999953</v>
      </c>
      <c r="D136" s="114" t="s">
        <v>128</v>
      </c>
      <c r="E136" s="119">
        <f t="shared" si="129"/>
        <v>20667.064639856602</v>
      </c>
      <c r="F136" s="119">
        <f t="shared" si="130"/>
        <v>20667</v>
      </c>
      <c r="G136" s="119">
        <f t="shared" si="121"/>
        <v>1.7216799948073458E-2</v>
      </c>
      <c r="K136" s="119">
        <f>+G136</f>
        <v>1.7216799948073458E-2</v>
      </c>
      <c r="O136" s="119">
        <f t="shared" ca="1" si="127"/>
        <v>1.3624378832123585E-4</v>
      </c>
      <c r="Q136" s="172">
        <f t="shared" si="131"/>
        <v>44552.594599999953</v>
      </c>
      <c r="S136" s="120">
        <v>1</v>
      </c>
      <c r="W136" s="143"/>
      <c r="Z136" s="119">
        <f t="shared" si="132"/>
        <v>20667</v>
      </c>
      <c r="AA136" s="119">
        <f t="shared" si="133"/>
        <v>1.8465844431222851E-2</v>
      </c>
      <c r="AB136" s="140">
        <f t="shared" si="122"/>
        <v>1.5601121208859349E-6</v>
      </c>
      <c r="AC136" s="140">
        <f t="shared" si="123"/>
        <v>1.8805413672875602E-2</v>
      </c>
      <c r="AD136" s="119">
        <f t="shared" si="124"/>
        <v>1.8805413672875602E-2</v>
      </c>
      <c r="AE136" s="119">
        <f t="shared" si="134"/>
        <v>2.0054458156024996E-2</v>
      </c>
      <c r="AF136" s="119">
        <f t="shared" si="125"/>
        <v>-2.8376582079515378E-3</v>
      </c>
      <c r="AG136" s="120">
        <f t="shared" si="126"/>
        <v>1.8805413672875602E-2</v>
      </c>
      <c r="AH136" s="119">
        <f t="shared" si="135"/>
        <v>-1.5886137248021456E-3</v>
      </c>
      <c r="AI136" s="119">
        <f t="shared" si="136"/>
        <v>1.0401217006076551</v>
      </c>
      <c r="AJ136" s="119">
        <f t="shared" si="137"/>
        <v>-0.56973439793301939</v>
      </c>
      <c r="AK136" s="119">
        <f t="shared" si="138"/>
        <v>-0.13362368500548841</v>
      </c>
      <c r="AL136" s="119">
        <f t="shared" si="139"/>
        <v>-1.279102026763</v>
      </c>
      <c r="AM136" s="119">
        <f t="shared" si="140"/>
        <v>-0.74384617505923711</v>
      </c>
      <c r="AN136" s="119">
        <f t="shared" si="144"/>
        <v>11.418705854103388</v>
      </c>
      <c r="AO136" s="119">
        <f t="shared" si="144"/>
        <v>11.418705858976468</v>
      </c>
      <c r="AP136" s="119">
        <f t="shared" si="144"/>
        <v>11.418705944038942</v>
      </c>
      <c r="AQ136" s="119">
        <f t="shared" si="144"/>
        <v>11.418707428851844</v>
      </c>
      <c r="AR136" s="119">
        <f t="shared" si="144"/>
        <v>11.418733346300325</v>
      </c>
      <c r="AS136" s="119">
        <f t="shared" si="144"/>
        <v>11.419185496077688</v>
      </c>
      <c r="AT136" s="119">
        <f t="shared" si="144"/>
        <v>11.427001971961786</v>
      </c>
      <c r="AU136" s="119">
        <f t="shared" si="141"/>
        <v>11.545918658669695</v>
      </c>
    </row>
    <row r="137" spans="1:47" ht="12.95" customHeight="1" x14ac:dyDescent="0.2">
      <c r="A137" s="191" t="s">
        <v>226</v>
      </c>
      <c r="C137" s="113">
        <v>59600.659399999997</v>
      </c>
      <c r="D137" s="67">
        <v>1E-4</v>
      </c>
      <c r="E137" s="119">
        <f t="shared" si="129"/>
        <v>20778.06461883177</v>
      </c>
      <c r="F137" s="119">
        <f t="shared" si="130"/>
        <v>20778</v>
      </c>
      <c r="G137" s="119">
        <f t="shared" ref="G137:G168" si="145">+C137-(C$7+F137*C$8)</f>
        <v>1.7211199992743786E-2</v>
      </c>
      <c r="K137" s="119">
        <f>+G137</f>
        <v>1.7211199992743786E-2</v>
      </c>
      <c r="O137" s="119">
        <f t="shared" ca="1" si="127"/>
        <v>-2.0603257111120876E-4</v>
      </c>
      <c r="Q137" s="172">
        <f t="shared" si="131"/>
        <v>44582.159399999997</v>
      </c>
      <c r="S137" s="120">
        <v>1</v>
      </c>
      <c r="W137" s="143"/>
      <c r="Z137" s="119">
        <f t="shared" si="132"/>
        <v>20778</v>
      </c>
      <c r="AA137" s="119">
        <f t="shared" si="133"/>
        <v>1.8891812880261503E-2</v>
      </c>
      <c r="AB137" s="140">
        <f t="shared" ref="AB137:AB168" si="146">S137*(G137-AA137)^2</f>
        <v>2.8244596776906384E-6</v>
      </c>
      <c r="AC137" s="140">
        <f t="shared" si="123"/>
        <v>1.8590228017296966E-2</v>
      </c>
      <c r="AD137" s="119">
        <f t="shared" si="124"/>
        <v>1.8590228017296966E-2</v>
      </c>
      <c r="AE137" s="119">
        <f t="shared" si="134"/>
        <v>2.0270840904814683E-2</v>
      </c>
      <c r="AF137" s="119">
        <f t="shared" ref="AF137:AF168" si="147">G137-AE137</f>
        <v>-3.0596409120708969E-3</v>
      </c>
      <c r="AG137" s="120">
        <f t="shared" ref="AG137:AG168" si="148">G137-AH137</f>
        <v>1.8590228017296966E-2</v>
      </c>
      <c r="AH137" s="119">
        <f t="shared" si="135"/>
        <v>-1.3790280245531811E-3</v>
      </c>
      <c r="AI137" s="119">
        <f t="shared" si="136"/>
        <v>1.0493148745414125</v>
      </c>
      <c r="AJ137" s="119">
        <f t="shared" si="137"/>
        <v>-0.51121762384313307</v>
      </c>
      <c r="AK137" s="119">
        <f t="shared" si="138"/>
        <v>-0.13051085473270432</v>
      </c>
      <c r="AL137" s="119">
        <f t="shared" si="139"/>
        <v>-1.2095203318064716</v>
      </c>
      <c r="AM137" s="119">
        <f t="shared" si="140"/>
        <v>-0.69114782245228878</v>
      </c>
      <c r="AN137" s="119">
        <f t="shared" si="144"/>
        <v>11.484657045732011</v>
      </c>
      <c r="AO137" s="119">
        <f t="shared" si="144"/>
        <v>11.484657055983268</v>
      </c>
      <c r="AP137" s="119">
        <f t="shared" si="144"/>
        <v>11.484657212377705</v>
      </c>
      <c r="AQ137" s="119">
        <f t="shared" si="144"/>
        <v>11.48465959834447</v>
      </c>
      <c r="AR137" s="119">
        <f t="shared" si="144"/>
        <v>11.484695997528902</v>
      </c>
      <c r="AS137" s="119">
        <f t="shared" si="144"/>
        <v>11.485250978037866</v>
      </c>
      <c r="AT137" s="119">
        <f t="shared" si="144"/>
        <v>11.49364243127064</v>
      </c>
      <c r="AU137" s="119">
        <f t="shared" si="141"/>
        <v>11.607817801035068</v>
      </c>
    </row>
  </sheetData>
  <sheetProtection selectLockedCells="1" selectUnlockedCells="1"/>
  <sortState xmlns:xlrd2="http://schemas.microsoft.com/office/spreadsheetml/2017/richdata2" ref="A21:AU137">
    <sortCondition ref="C21:C137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1D2A-028C-4ED6-BB8F-166BC0ACE880}">
  <sheetPr>
    <tabColor indexed="1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BS408"/>
  <sheetViews>
    <sheetView topLeftCell="Q1" workbookViewId="0">
      <pane ySplit="20" topLeftCell="A39" activePane="bottomLeft" state="frozen"/>
      <selection activeCell="Q1" sqref="Q1"/>
      <selection pane="bottomLeft" activeCell="AI3" sqref="AI3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9" width="10.28515625" style="1" customWidth="1"/>
    <col min="20" max="20" width="10.28515625" style="13" customWidth="1"/>
    <col min="21" max="32" width="10.28515625" style="1" customWidth="1"/>
    <col min="33" max="33" width="12.140625" style="1" customWidth="1"/>
    <col min="34" max="34" width="9.42578125" style="1" customWidth="1"/>
    <col min="35" max="35" width="13.42578125" style="1" customWidth="1"/>
    <col min="36" max="37" width="10.42578125" style="1" customWidth="1"/>
    <col min="38" max="38" width="10.5703125" style="1" customWidth="1"/>
    <col min="39" max="39" width="10.28515625" style="1" customWidth="1"/>
    <col min="40" max="43" width="9.42578125" style="1" customWidth="1"/>
    <col min="44" max="59" width="10.28515625" style="1" customWidth="1"/>
    <col min="60" max="60" width="11.85546875" style="1" customWidth="1"/>
    <col min="61" max="61" width="14.7109375" style="1" customWidth="1"/>
    <col min="62" max="16384" width="10.28515625" style="1"/>
  </cols>
  <sheetData>
    <row r="1" spans="1:71" ht="20.25" x14ac:dyDescent="0.3">
      <c r="A1" s="2" t="s">
        <v>0</v>
      </c>
      <c r="T1" s="89" t="s">
        <v>139</v>
      </c>
      <c r="U1" s="90">
        <v>-4.785759105180744E-3</v>
      </c>
      <c r="V1" s="90">
        <v>3.4828602054430111E-7</v>
      </c>
      <c r="W1" s="90">
        <v>4.2076481053890374E-11</v>
      </c>
      <c r="X1" s="90">
        <v>3.3954702364932783E-3</v>
      </c>
      <c r="Y1" s="90">
        <v>6.8987812595045647E-2</v>
      </c>
      <c r="Z1" s="90">
        <v>7.4956002314015668</v>
      </c>
      <c r="AA1" s="90">
        <v>38.55641454338582</v>
      </c>
      <c r="AB1" s="90">
        <v>54574.944700886736</v>
      </c>
      <c r="AC1" s="90">
        <v>0.58830607306086746</v>
      </c>
      <c r="AD1" s="89">
        <v>3.6240748846748396E-3</v>
      </c>
      <c r="AE1" s="89">
        <v>1.1539731195483619E-7</v>
      </c>
      <c r="AG1" s="3" t="s">
        <v>2</v>
      </c>
      <c r="AH1" s="4"/>
      <c r="AI1" s="4" t="s">
        <v>3</v>
      </c>
      <c r="AJ1" s="4" t="s">
        <v>4</v>
      </c>
      <c r="AK1" s="5"/>
      <c r="BC1" s="6" t="s">
        <v>7</v>
      </c>
      <c r="BD1" s="7" t="s">
        <v>8</v>
      </c>
      <c r="BE1" s="8" t="s">
        <v>9</v>
      </c>
      <c r="BF1" s="9" t="s">
        <v>10</v>
      </c>
      <c r="BG1" s="10" t="s">
        <v>11</v>
      </c>
      <c r="BH1" s="11" t="s">
        <v>12</v>
      </c>
      <c r="BI1" s="10" t="s">
        <v>13</v>
      </c>
      <c r="BJ1" s="11" t="s">
        <v>14</v>
      </c>
      <c r="BK1" s="10" t="s">
        <v>15</v>
      </c>
      <c r="BL1" s="12" t="s">
        <v>16</v>
      </c>
      <c r="BM1" s="11" t="s">
        <v>17</v>
      </c>
      <c r="BN1" s="10" t="s">
        <v>18</v>
      </c>
      <c r="BO1" s="12" t="s">
        <v>19</v>
      </c>
      <c r="BP1" s="11" t="s">
        <v>20</v>
      </c>
      <c r="BQ1" s="10" t="s">
        <v>21</v>
      </c>
      <c r="BR1" s="12" t="s">
        <v>22</v>
      </c>
      <c r="BS1" s="11" t="s">
        <v>23</v>
      </c>
    </row>
    <row r="2" spans="1:71" ht="15.75" x14ac:dyDescent="0.3">
      <c r="A2" s="1" t="s">
        <v>24</v>
      </c>
      <c r="B2" s="1" t="s">
        <v>25</v>
      </c>
      <c r="C2" s="13"/>
      <c r="D2" s="13"/>
      <c r="U2" s="91" t="s">
        <v>34</v>
      </c>
      <c r="V2" s="92" t="s">
        <v>36</v>
      </c>
      <c r="W2" s="92" t="s">
        <v>39</v>
      </c>
      <c r="X2" s="92" t="s">
        <v>140</v>
      </c>
      <c r="Y2" s="92" t="s">
        <v>44</v>
      </c>
      <c r="Z2" s="92" t="s">
        <v>141</v>
      </c>
      <c r="AA2" s="92" t="s">
        <v>142</v>
      </c>
      <c r="AB2" s="92" t="s">
        <v>143</v>
      </c>
      <c r="AC2" s="92" t="s">
        <v>144</v>
      </c>
      <c r="AD2" s="92" t="s">
        <v>145</v>
      </c>
      <c r="AE2" s="92" t="s">
        <v>146</v>
      </c>
      <c r="AG2" s="14" t="s">
        <v>27</v>
      </c>
      <c r="AH2" s="15">
        <f>C7</f>
        <v>54066.430978999997</v>
      </c>
      <c r="AI2" s="16" t="s">
        <v>28</v>
      </c>
      <c r="AJ2" s="15">
        <f>C8</f>
        <v>0.26634960000000002</v>
      </c>
      <c r="AK2" s="17" t="s">
        <v>29</v>
      </c>
      <c r="AM2" s="18"/>
      <c r="BC2" s="1">
        <f t="shared" ref="BC2:BC33" si="0">AH$3+AH$4*BD2+AH$5*BD2^2</f>
        <v>-5.3140252220537851E-3</v>
      </c>
      <c r="BD2" s="1">
        <v>-2000</v>
      </c>
      <c r="BE2" s="1">
        <f t="shared" ref="BE2:BE33" si="1">AH$3+AH$4*BD2+AH$5*BD2^2+BG2</f>
        <v>-8.3509535679003911E-3</v>
      </c>
      <c r="BF2" s="1">
        <f t="shared" ref="BF2:BF33" si="2">AH$3+AH$4*BD2+AH$5*BD2^2</f>
        <v>-5.3140252220537851E-3</v>
      </c>
      <c r="BG2" s="1">
        <f t="shared" ref="BG2:BG33" si="3">$AH$6*($AH$11/BH2*BI2+$AH$12)</f>
        <v>-3.0369283458466061E-3</v>
      </c>
      <c r="BH2" s="1">
        <f t="shared" ref="BH2:BH33" si="4">1+$AH$7*COS(BJ2)</f>
        <v>0.98091372948569822</v>
      </c>
      <c r="BI2" s="1">
        <f t="shared" ref="BI2:BI33" si="5">SIN(BJ2+RADIANS($AH$9))</f>
        <v>-0.92391050464067304</v>
      </c>
      <c r="BJ2" s="1">
        <f t="shared" ref="BJ2:BJ33" si="6">2*ATAN(BK2)</f>
        <v>-1.8511145686250547</v>
      </c>
      <c r="BK2" s="1">
        <f t="shared" ref="BK2:BK33" si="7">SQRT((1+$AH$7)/(1-$AH$7))*TAN(BL2/2)</f>
        <v>-1.3285168957688032</v>
      </c>
      <c r="BL2" s="1">
        <f t="shared" ref="BL2:BR11" si="8">$BS2+$AH$7*SIN(BM2)</f>
        <v>-1.7841252314145968</v>
      </c>
      <c r="BM2" s="1">
        <f t="shared" si="8"/>
        <v>-1.7841252314140355</v>
      </c>
      <c r="BN2" s="1">
        <f t="shared" si="8"/>
        <v>-1.7841252314524703</v>
      </c>
      <c r="BO2" s="1">
        <f t="shared" si="8"/>
        <v>-1.7841252288209895</v>
      </c>
      <c r="BP2" s="1">
        <f t="shared" si="8"/>
        <v>-1.7841254089887282</v>
      </c>
      <c r="BQ2" s="1">
        <f t="shared" si="8"/>
        <v>-1.7841130732251305</v>
      </c>
      <c r="BR2" s="1">
        <f t="shared" si="8"/>
        <v>-1.7849560647597709</v>
      </c>
      <c r="BS2" s="1">
        <f t="shared" ref="BS2:BS33" si="9">RADIANS($AH$9)+$AH$18*(BD2-AH$15)</f>
        <v>-1.716701265337079</v>
      </c>
    </row>
    <row r="3" spans="1:71" x14ac:dyDescent="0.2">
      <c r="U3" s="1">
        <f>AH3</f>
        <v>-4.785759105180744E-3</v>
      </c>
      <c r="V3" s="1">
        <f>AH4</f>
        <v>3.4828602054430111E-7</v>
      </c>
      <c r="W3" s="1">
        <f>AH5</f>
        <v>4.2076481053890374E-11</v>
      </c>
      <c r="X3" s="1">
        <f>AH6</f>
        <v>3.3954702364932783E-3</v>
      </c>
      <c r="Y3" s="1">
        <f>AH7</f>
        <v>6.8987812595045647E-2</v>
      </c>
      <c r="Z3" s="1">
        <f>AH8</f>
        <v>7.4956002314015668</v>
      </c>
      <c r="AA3" s="1">
        <f>AH9</f>
        <v>38.55641454338582</v>
      </c>
      <c r="AB3" s="1">
        <f>AH10</f>
        <v>54574.944700886736</v>
      </c>
      <c r="AC3" s="1">
        <f>AH13</f>
        <v>0.58830607306086746</v>
      </c>
      <c r="AD3" s="1">
        <f>AH17</f>
        <v>3.6240748846748396E-3</v>
      </c>
      <c r="AE3" s="1">
        <f>AH14</f>
        <v>1.1539731195483619E-7</v>
      </c>
      <c r="AF3" s="21">
        <v>-0.47857591051807441</v>
      </c>
      <c r="AG3" s="19" t="s">
        <v>34</v>
      </c>
      <c r="AH3" s="20">
        <f t="shared" ref="AH3:AH10" si="10">AI3*AJ3</f>
        <v>-4.785759105180744E-3</v>
      </c>
      <c r="AI3" s="21">
        <v>-0.47857591051807441</v>
      </c>
      <c r="AJ3" s="1">
        <v>0.01</v>
      </c>
      <c r="AK3" s="22"/>
      <c r="AL3" s="21">
        <v>-0.40546444751675931</v>
      </c>
      <c r="AM3" s="21"/>
      <c r="AN3" s="21"/>
      <c r="AO3" s="21"/>
      <c r="AP3" s="21"/>
      <c r="AR3" s="23"/>
      <c r="BC3" s="1">
        <f t="shared" si="0"/>
        <v>-5.2763461435458812E-3</v>
      </c>
      <c r="BD3" s="1">
        <v>-1800</v>
      </c>
      <c r="BE3" s="1">
        <f t="shared" si="1"/>
        <v>-8.1091237589096948E-3</v>
      </c>
      <c r="BF3" s="1">
        <f t="shared" si="2"/>
        <v>-5.2763461435458812E-3</v>
      </c>
      <c r="BG3" s="1">
        <f t="shared" si="3"/>
        <v>-2.8327776153638136E-3</v>
      </c>
      <c r="BH3" s="1">
        <f t="shared" si="4"/>
        <v>0.98894958217536877</v>
      </c>
      <c r="BI3" s="1">
        <f t="shared" si="5"/>
        <v>-0.87173499720003045</v>
      </c>
      <c r="BJ3" s="1">
        <f t="shared" si="6"/>
        <v>-1.731668597444854</v>
      </c>
      <c r="BK3" s="1">
        <f t="shared" si="7"/>
        <v>-1.17535553740695</v>
      </c>
      <c r="BL3" s="1">
        <f t="shared" si="8"/>
        <v>-1.6631379296514397</v>
      </c>
      <c r="BM3" s="1">
        <f t="shared" si="8"/>
        <v>-1.6631379296514368</v>
      </c>
      <c r="BN3" s="1">
        <f t="shared" si="8"/>
        <v>-1.66313792965189</v>
      </c>
      <c r="BO3" s="1">
        <f t="shared" si="8"/>
        <v>-1.6631379295806374</v>
      </c>
      <c r="BP3" s="1">
        <f t="shared" si="8"/>
        <v>-1.6631379407814051</v>
      </c>
      <c r="BQ3" s="1">
        <f t="shared" si="8"/>
        <v>-1.6631361800242797</v>
      </c>
      <c r="BR3" s="1">
        <f t="shared" si="8"/>
        <v>-1.66341256068596</v>
      </c>
      <c r="BS3" s="1">
        <f t="shared" si="9"/>
        <v>-1.5944440366736301</v>
      </c>
    </row>
    <row r="4" spans="1:71" x14ac:dyDescent="0.2">
      <c r="A4" s="24" t="s">
        <v>35</v>
      </c>
      <c r="C4" s="25">
        <v>54066.430200000003</v>
      </c>
      <c r="D4" s="5">
        <v>0.26634960000000002</v>
      </c>
      <c r="AF4" s="28">
        <v>3.4828602054430111</v>
      </c>
      <c r="AG4" s="26" t="s">
        <v>36</v>
      </c>
      <c r="AH4" s="27">
        <f t="shared" si="10"/>
        <v>3.4828602054430111E-7</v>
      </c>
      <c r="AI4" s="28">
        <v>3.4828602054430111</v>
      </c>
      <c r="AJ4" s="1">
        <v>9.9999999999999995E-8</v>
      </c>
      <c r="AK4" s="22"/>
      <c r="AL4" s="28">
        <v>3.4646083513924735</v>
      </c>
      <c r="AM4" s="28"/>
      <c r="AN4" s="28"/>
      <c r="AO4" s="28"/>
      <c r="AP4" s="28"/>
      <c r="AR4" s="23"/>
      <c r="BC4" s="1">
        <f t="shared" si="0"/>
        <v>-5.2353009465536662E-3</v>
      </c>
      <c r="BD4" s="1">
        <v>-1600</v>
      </c>
      <c r="BE4" s="1">
        <f t="shared" si="1"/>
        <v>-7.8203058601637974E-3</v>
      </c>
      <c r="BF4" s="1">
        <f t="shared" si="2"/>
        <v>-5.2353009465536662E-3</v>
      </c>
      <c r="BG4" s="1">
        <f t="shared" si="3"/>
        <v>-2.5850049136101321E-3</v>
      </c>
      <c r="BH4" s="1">
        <f t="shared" si="4"/>
        <v>0.9972804484418617</v>
      </c>
      <c r="BI4" s="1">
        <f t="shared" si="5"/>
        <v>-0.80595735360551779</v>
      </c>
      <c r="BJ4" s="1">
        <f t="shared" si="6"/>
        <v>-1.6102272974371414</v>
      </c>
      <c r="BK4" s="1">
        <f t="shared" si="7"/>
        <v>-1.0402293238045011</v>
      </c>
      <c r="BL4" s="1">
        <f t="shared" si="8"/>
        <v>-1.5411442943006146</v>
      </c>
      <c r="BM4" s="1">
        <f t="shared" si="8"/>
        <v>-1.5411442943006146</v>
      </c>
      <c r="BN4" s="1">
        <f t="shared" si="8"/>
        <v>-1.5411442943006093</v>
      </c>
      <c r="BO4" s="1">
        <f t="shared" si="8"/>
        <v>-1.5411442942979932</v>
      </c>
      <c r="BP4" s="1">
        <f t="shared" si="8"/>
        <v>-1.5411442930188941</v>
      </c>
      <c r="BQ4" s="1">
        <f t="shared" si="8"/>
        <v>-1.541143667649888</v>
      </c>
      <c r="BR4" s="1">
        <f t="shared" si="8"/>
        <v>-1.5408394791799795</v>
      </c>
      <c r="BS4" s="1">
        <f t="shared" si="9"/>
        <v>-1.4721868080101808</v>
      </c>
    </row>
    <row r="5" spans="1:71" x14ac:dyDescent="0.2">
      <c r="A5" s="29" t="s">
        <v>37</v>
      </c>
      <c r="B5"/>
      <c r="C5" s="30">
        <v>8</v>
      </c>
      <c r="D5" t="s">
        <v>38</v>
      </c>
      <c r="S5" s="32" t="s">
        <v>147</v>
      </c>
      <c r="U5" s="18">
        <f t="shared" ref="U5:AE5" si="11">(U3-U1)^2</f>
        <v>0</v>
      </c>
      <c r="V5" s="18">
        <f t="shared" si="11"/>
        <v>0</v>
      </c>
      <c r="W5" s="18">
        <f t="shared" si="11"/>
        <v>0</v>
      </c>
      <c r="X5" s="18">
        <f t="shared" si="11"/>
        <v>0</v>
      </c>
      <c r="Y5" s="18">
        <f t="shared" si="11"/>
        <v>0</v>
      </c>
      <c r="Z5" s="18">
        <f t="shared" si="11"/>
        <v>0</v>
      </c>
      <c r="AA5" s="18">
        <f t="shared" si="11"/>
        <v>0</v>
      </c>
      <c r="AB5" s="18">
        <f t="shared" si="11"/>
        <v>0</v>
      </c>
      <c r="AC5" s="18">
        <f t="shared" si="11"/>
        <v>0</v>
      </c>
      <c r="AD5" s="18">
        <f t="shared" si="11"/>
        <v>0</v>
      </c>
      <c r="AE5" s="18">
        <f t="shared" si="11"/>
        <v>0</v>
      </c>
      <c r="AF5" s="28">
        <v>4.2076481053890378</v>
      </c>
      <c r="AG5" s="26" t="s">
        <v>39</v>
      </c>
      <c r="AH5" s="27">
        <f t="shared" si="10"/>
        <v>4.2076481053890374E-11</v>
      </c>
      <c r="AI5" s="28">
        <v>4.2076481053890378</v>
      </c>
      <c r="AJ5" s="1">
        <v>9.9999999999999994E-12</v>
      </c>
      <c r="AK5" s="22"/>
      <c r="AL5" s="28">
        <v>3.9688894288010443</v>
      </c>
      <c r="AM5" s="28"/>
      <c r="AN5" s="28"/>
      <c r="AO5" s="28"/>
      <c r="AP5" s="31"/>
      <c r="AR5" s="23"/>
      <c r="BC5" s="1">
        <f t="shared" si="0"/>
        <v>-5.1908896310771408E-3</v>
      </c>
      <c r="BD5" s="1">
        <v>-1400</v>
      </c>
      <c r="BE5" s="1">
        <f t="shared" si="1"/>
        <v>-7.4871156236059368E-3</v>
      </c>
      <c r="BF5" s="1">
        <f t="shared" si="2"/>
        <v>-5.1908896310771408E-3</v>
      </c>
      <c r="BG5" s="1">
        <f t="shared" si="3"/>
        <v>-2.296225992528796E-3</v>
      </c>
      <c r="BH5" s="1">
        <f t="shared" si="4"/>
        <v>1.0057937564876769</v>
      </c>
      <c r="BI5" s="1">
        <f t="shared" si="5"/>
        <v>-0.72688732941051315</v>
      </c>
      <c r="BJ5" s="1">
        <f t="shared" si="6"/>
        <v>-1.4867149714629126</v>
      </c>
      <c r="BK5" s="1">
        <f t="shared" si="7"/>
        <v>-0.91926521988004961</v>
      </c>
      <c r="BL5" s="1">
        <f t="shared" si="8"/>
        <v>-1.4181148434549031</v>
      </c>
      <c r="BM5" s="1">
        <f t="shared" si="8"/>
        <v>-1.418114843454793</v>
      </c>
      <c r="BN5" s="1">
        <f t="shared" si="8"/>
        <v>-1.4181148434442901</v>
      </c>
      <c r="BO5" s="1">
        <f t="shared" si="8"/>
        <v>-1.418114842443275</v>
      </c>
      <c r="BP5" s="1">
        <f t="shared" si="8"/>
        <v>-1.4181147470384439</v>
      </c>
      <c r="BQ5" s="1">
        <f t="shared" si="8"/>
        <v>-1.4181056544573272</v>
      </c>
      <c r="BR5" s="1">
        <f t="shared" si="8"/>
        <v>-1.4172415353631591</v>
      </c>
      <c r="BS5" s="1">
        <f t="shared" si="9"/>
        <v>-1.3499295793467319</v>
      </c>
    </row>
    <row r="6" spans="1:71" x14ac:dyDescent="0.2">
      <c r="A6" s="32" t="s">
        <v>40</v>
      </c>
      <c r="AF6" s="28">
        <v>0.33954702364932782</v>
      </c>
      <c r="AG6" s="26" t="s">
        <v>41</v>
      </c>
      <c r="AH6" s="27">
        <f t="shared" si="10"/>
        <v>3.3954702364932783E-3</v>
      </c>
      <c r="AI6" s="28">
        <v>0.33954702364932782</v>
      </c>
      <c r="AJ6" s="1">
        <v>0.01</v>
      </c>
      <c r="AK6" s="22" t="s">
        <v>29</v>
      </c>
      <c r="AL6" s="28">
        <v>0.33706418897560692</v>
      </c>
      <c r="AM6" s="28"/>
      <c r="AN6" s="28"/>
      <c r="AO6" s="28"/>
      <c r="AP6" s="31"/>
      <c r="AR6" s="23"/>
      <c r="BC6" s="1">
        <f t="shared" si="0"/>
        <v>-5.1431121971163033E-3</v>
      </c>
      <c r="BD6" s="1">
        <v>-1200</v>
      </c>
      <c r="BE6" s="1">
        <f t="shared" si="1"/>
        <v>-7.1129488762230308E-3</v>
      </c>
      <c r="BF6" s="1">
        <f t="shared" si="2"/>
        <v>-5.1431121971163033E-3</v>
      </c>
      <c r="BG6" s="1">
        <f t="shared" si="3"/>
        <v>-1.9698366791067274E-3</v>
      </c>
      <c r="BH6" s="1">
        <f t="shared" si="4"/>
        <v>1.0143617598003332</v>
      </c>
      <c r="BI6" s="1">
        <f t="shared" si="5"/>
        <v>-0.63510770275891715</v>
      </c>
      <c r="BJ6" s="1">
        <f t="shared" si="6"/>
        <v>-1.3610843284281744</v>
      </c>
      <c r="BK6" s="1">
        <f t="shared" si="7"/>
        <v>-0.80955847194633901</v>
      </c>
      <c r="BL6" s="1">
        <f t="shared" si="8"/>
        <v>-1.2940348585247485</v>
      </c>
      <c r="BM6" s="1">
        <f t="shared" si="8"/>
        <v>-1.29403485852148</v>
      </c>
      <c r="BN6" s="1">
        <f t="shared" si="8"/>
        <v>-1.2940348583480914</v>
      </c>
      <c r="BO6" s="1">
        <f t="shared" si="8"/>
        <v>-1.2940348491499245</v>
      </c>
      <c r="BP6" s="1">
        <f t="shared" si="8"/>
        <v>-1.2940343611931124</v>
      </c>
      <c r="BQ6" s="1">
        <f t="shared" si="8"/>
        <v>-1.2940084766006816</v>
      </c>
      <c r="BR6" s="1">
        <f t="shared" si="8"/>
        <v>-1.2926387437288429</v>
      </c>
      <c r="BS6" s="1">
        <f t="shared" si="9"/>
        <v>-1.2276723506832825</v>
      </c>
    </row>
    <row r="7" spans="1:71" x14ac:dyDescent="0.2">
      <c r="A7" s="1" t="s">
        <v>42</v>
      </c>
      <c r="C7" s="1">
        <v>54066.430978999997</v>
      </c>
      <c r="D7" s="93" t="s">
        <v>148</v>
      </c>
      <c r="AF7" s="35">
        <v>6.8987812595045647E-2</v>
      </c>
      <c r="AG7" s="26" t="s">
        <v>44</v>
      </c>
      <c r="AH7" s="27">
        <f t="shared" si="10"/>
        <v>6.8987812595045647E-2</v>
      </c>
      <c r="AI7" s="35">
        <v>6.8987812595045647E-2</v>
      </c>
      <c r="AJ7" s="1">
        <v>1</v>
      </c>
      <c r="AK7" s="22"/>
      <c r="AL7" s="28">
        <v>0.33857236298264887</v>
      </c>
      <c r="AM7" s="28"/>
      <c r="AN7" s="28"/>
      <c r="AO7" s="28"/>
      <c r="AP7" s="31"/>
      <c r="AR7" s="23"/>
      <c r="BC7" s="1">
        <f t="shared" si="0"/>
        <v>-5.0919686446711547E-3</v>
      </c>
      <c r="BD7" s="1">
        <v>-1000</v>
      </c>
      <c r="BE7" s="1">
        <f t="shared" si="1"/>
        <v>-6.7019994280767617E-3</v>
      </c>
      <c r="BF7" s="1">
        <f t="shared" si="2"/>
        <v>-5.0919686446711547E-3</v>
      </c>
      <c r="BG7" s="1">
        <f t="shared" si="3"/>
        <v>-1.6100307834056068E-3</v>
      </c>
      <c r="BH7" s="1">
        <f t="shared" si="4"/>
        <v>1.0228422570711377</v>
      </c>
      <c r="BI7" s="1">
        <f t="shared" si="5"/>
        <v>-0.53151220595059556</v>
      </c>
      <c r="BJ7" s="1">
        <f t="shared" si="6"/>
        <v>-1.2333212094045569</v>
      </c>
      <c r="BK7" s="1">
        <f t="shared" si="7"/>
        <v>-0.70887960640225001</v>
      </c>
      <c r="BL7" s="1">
        <f t="shared" si="8"/>
        <v>-1.1689062136744652</v>
      </c>
      <c r="BM7" s="1">
        <f t="shared" si="8"/>
        <v>-1.1689062136487878</v>
      </c>
      <c r="BN7" s="1">
        <f t="shared" si="8"/>
        <v>-1.1689062126972516</v>
      </c>
      <c r="BO7" s="1">
        <f t="shared" si="8"/>
        <v>-1.1689061774358045</v>
      </c>
      <c r="BP7" s="1">
        <f t="shared" si="8"/>
        <v>-1.1689048707408378</v>
      </c>
      <c r="BQ7" s="1">
        <f t="shared" si="8"/>
        <v>-1.1688564509509247</v>
      </c>
      <c r="BR7" s="1">
        <f t="shared" si="8"/>
        <v>-1.1670661193615954</v>
      </c>
      <c r="BS7" s="1">
        <f t="shared" si="9"/>
        <v>-1.1054151220198334</v>
      </c>
    </row>
    <row r="8" spans="1:71" ht="15.75" x14ac:dyDescent="0.3">
      <c r="A8" s="1" t="s">
        <v>45</v>
      </c>
      <c r="C8" s="1">
        <v>0.26634960000000002</v>
      </c>
      <c r="D8" s="93" t="s">
        <v>148</v>
      </c>
      <c r="AF8" s="28">
        <v>7.4956002314015668E-2</v>
      </c>
      <c r="AG8" s="26" t="s">
        <v>47</v>
      </c>
      <c r="AH8" s="27">
        <f t="shared" si="10"/>
        <v>7.4956002314015668</v>
      </c>
      <c r="AI8" s="28">
        <v>7.4956002314015668E-2</v>
      </c>
      <c r="AJ8" s="33">
        <v>100</v>
      </c>
      <c r="AK8" s="22" t="s">
        <v>48</v>
      </c>
      <c r="AL8" s="28">
        <v>8.8819335278920386E-2</v>
      </c>
      <c r="AM8" s="28"/>
      <c r="AN8" s="28"/>
      <c r="AO8" s="28"/>
      <c r="AP8" s="31"/>
      <c r="AR8" s="23"/>
      <c r="BC8" s="1">
        <f t="shared" si="0"/>
        <v>-5.0374589737416948E-3</v>
      </c>
      <c r="BD8" s="1">
        <v>-800</v>
      </c>
      <c r="BE8" s="1">
        <f t="shared" si="1"/>
        <v>-6.2592559300714582E-3</v>
      </c>
      <c r="BF8" s="1">
        <f t="shared" si="2"/>
        <v>-5.0374589737416948E-3</v>
      </c>
      <c r="BG8" s="1">
        <f t="shared" si="3"/>
        <v>-1.2217969563297632E-3</v>
      </c>
      <c r="BH8" s="1">
        <f t="shared" si="4"/>
        <v>1.0310803547537792</v>
      </c>
      <c r="BI8" s="1">
        <f t="shared" si="5"/>
        <v>-0.41733685969472084</v>
      </c>
      <c r="BJ8" s="1">
        <f t="shared" si="6"/>
        <v>-1.1034491754501607</v>
      </c>
      <c r="BK8" s="1">
        <f t="shared" si="7"/>
        <v>-0.6154805840563905</v>
      </c>
      <c r="BL8" s="1">
        <f t="shared" si="8"/>
        <v>-1.0427490549535852</v>
      </c>
      <c r="BM8" s="1">
        <f t="shared" si="8"/>
        <v>-1.0427490548468101</v>
      </c>
      <c r="BN8" s="1">
        <f t="shared" si="8"/>
        <v>-1.0427490517749689</v>
      </c>
      <c r="BO8" s="1">
        <f t="shared" si="8"/>
        <v>-1.0427489634004239</v>
      </c>
      <c r="BP8" s="1">
        <f t="shared" si="8"/>
        <v>-1.0427464209373745</v>
      </c>
      <c r="BQ8" s="1">
        <f t="shared" si="8"/>
        <v>-1.0426732811092863</v>
      </c>
      <c r="BR8" s="1">
        <f t="shared" si="8"/>
        <v>-1.0405731552242456</v>
      </c>
      <c r="BS8" s="1">
        <f t="shared" si="9"/>
        <v>-0.98315789335638426</v>
      </c>
    </row>
    <row r="9" spans="1:71" ht="15.75" x14ac:dyDescent="0.3">
      <c r="A9" s="36" t="s">
        <v>49</v>
      </c>
      <c r="B9" s="37">
        <v>60</v>
      </c>
      <c r="C9" s="38" t="str">
        <f>"F"&amp;B9</f>
        <v>F60</v>
      </c>
      <c r="D9" s="39" t="str">
        <f>"G"&amp;B9</f>
        <v>G60</v>
      </c>
      <c r="AF9" s="28">
        <v>38.55641454338582</v>
      </c>
      <c r="AG9" s="26" t="s">
        <v>50</v>
      </c>
      <c r="AH9" s="27">
        <f t="shared" si="10"/>
        <v>38.55641454338582</v>
      </c>
      <c r="AI9" s="28">
        <v>38.55641454338582</v>
      </c>
      <c r="AJ9" s="1">
        <v>1</v>
      </c>
      <c r="AK9" s="22" t="s">
        <v>51</v>
      </c>
      <c r="AL9" s="28">
        <v>38.561044314245621</v>
      </c>
      <c r="AM9" s="28"/>
      <c r="AN9" s="28"/>
      <c r="AO9" s="28"/>
      <c r="AP9" s="31"/>
      <c r="AR9" s="23"/>
      <c r="BC9" s="1">
        <f t="shared" si="0"/>
        <v>-4.9795831843279237E-3</v>
      </c>
      <c r="BD9" s="1">
        <v>-600</v>
      </c>
      <c r="BE9" s="1">
        <f t="shared" si="1"/>
        <v>-5.790471867599109E-3</v>
      </c>
      <c r="BF9" s="1">
        <f t="shared" si="2"/>
        <v>-4.9795831843279237E-3</v>
      </c>
      <c r="BG9" s="1">
        <f t="shared" si="3"/>
        <v>-8.1088868327118503E-4</v>
      </c>
      <c r="BH9" s="1">
        <f t="shared" si="4"/>
        <v>1.0389114595912021</v>
      </c>
      <c r="BI9" s="1">
        <f t="shared" si="5"/>
        <v>-0.29417978842594583</v>
      </c>
      <c r="BJ9" s="1">
        <f t="shared" si="6"/>
        <v>-0.97153360050627313</v>
      </c>
      <c r="BK9" s="1">
        <f t="shared" si="7"/>
        <v>-0.52796280689916364</v>
      </c>
      <c r="BL9" s="1">
        <f t="shared" si="8"/>
        <v>-0.91560318896990645</v>
      </c>
      <c r="BM9" s="1">
        <f t="shared" si="8"/>
        <v>-0.91560318867019108</v>
      </c>
      <c r="BN9" s="1">
        <f t="shared" si="8"/>
        <v>-0.91560318154007514</v>
      </c>
      <c r="BO9" s="1">
        <f t="shared" si="8"/>
        <v>-0.91560301191730575</v>
      </c>
      <c r="BP9" s="1">
        <f t="shared" si="8"/>
        <v>-0.91559897666663626</v>
      </c>
      <c r="BQ9" s="1">
        <f t="shared" si="8"/>
        <v>-0.91550298608509717</v>
      </c>
      <c r="BR9" s="1">
        <f t="shared" si="8"/>
        <v>-0.91322308331595625</v>
      </c>
      <c r="BS9" s="1">
        <f t="shared" si="9"/>
        <v>-0.86090066469293514</v>
      </c>
    </row>
    <row r="10" spans="1:71" x14ac:dyDescent="0.2">
      <c r="A10"/>
      <c r="B10"/>
      <c r="C10" s="6" t="s">
        <v>52</v>
      </c>
      <c r="D10" s="6" t="s">
        <v>53</v>
      </c>
      <c r="E10"/>
      <c r="F10" s="1" t="s">
        <v>149</v>
      </c>
      <c r="G10" s="1">
        <v>4.1973456306805849E-3</v>
      </c>
      <c r="R10" s="1" t="s">
        <v>150</v>
      </c>
      <c r="AF10" s="42">
        <v>5.4574944700886734</v>
      </c>
      <c r="AG10" s="40" t="s">
        <v>54</v>
      </c>
      <c r="AH10" s="41">
        <f t="shared" si="10"/>
        <v>54574.944700886736</v>
      </c>
      <c r="AI10" s="42">
        <v>5.4574944700886734</v>
      </c>
      <c r="AJ10" s="1">
        <v>10000</v>
      </c>
      <c r="AK10" s="22" t="s">
        <v>55</v>
      </c>
      <c r="AL10" s="42">
        <v>5.4124743139921137</v>
      </c>
      <c r="AM10" s="42"/>
      <c r="AN10" s="42"/>
      <c r="AO10" s="42"/>
      <c r="AP10" s="43"/>
      <c r="AR10" s="23"/>
      <c r="BC10" s="1">
        <f t="shared" si="0"/>
        <v>-4.9183412764298422E-3</v>
      </c>
      <c r="BD10" s="1">
        <v>-400</v>
      </c>
      <c r="BE10" s="1">
        <f t="shared" si="1"/>
        <v>-5.3021034176261445E-3</v>
      </c>
      <c r="BF10" s="1">
        <f t="shared" si="2"/>
        <v>-4.9183412764298422E-3</v>
      </c>
      <c r="BG10" s="1">
        <f t="shared" si="3"/>
        <v>-3.8376214119630259E-4</v>
      </c>
      <c r="BH10" s="1">
        <f t="shared" si="4"/>
        <v>1.0461656094594884</v>
      </c>
      <c r="BI10" s="1">
        <f t="shared" si="5"/>
        <v>-0.16400420352193504</v>
      </c>
      <c r="BJ10" s="1">
        <f t="shared" si="6"/>
        <v>-0.83768484296335999</v>
      </c>
      <c r="BK10" s="1">
        <f t="shared" si="7"/>
        <v>-0.44518483205886489</v>
      </c>
      <c r="BL10" s="1">
        <f t="shared" si="8"/>
        <v>-0.78752902230360999</v>
      </c>
      <c r="BM10" s="1">
        <f t="shared" si="8"/>
        <v>-0.7875290216691454</v>
      </c>
      <c r="BN10" s="1">
        <f t="shared" si="8"/>
        <v>-0.78752900863515496</v>
      </c>
      <c r="BO10" s="1">
        <f t="shared" si="8"/>
        <v>-0.78752874087413594</v>
      </c>
      <c r="BP10" s="1">
        <f t="shared" si="8"/>
        <v>-0.78752324019835362</v>
      </c>
      <c r="BQ10" s="1">
        <f t="shared" si="8"/>
        <v>-0.78741024528215109</v>
      </c>
      <c r="BR10" s="1">
        <f t="shared" si="8"/>
        <v>-0.78509193073090555</v>
      </c>
      <c r="BS10" s="1">
        <f t="shared" si="9"/>
        <v>-0.73864343602948579</v>
      </c>
    </row>
    <row r="11" spans="1:71" ht="14.25" x14ac:dyDescent="0.2">
      <c r="A11" t="s">
        <v>56</v>
      </c>
      <c r="B11"/>
      <c r="C11" s="44">
        <f ca="1">INTERCEPT(INDIRECT($D$9):G968,INDIRECT($C$9):F968)</f>
        <v>-1.659421963735078E-2</v>
      </c>
      <c r="D11" s="13"/>
      <c r="E11"/>
      <c r="R11" s="1" t="s">
        <v>151</v>
      </c>
      <c r="AG11" s="45" t="s">
        <v>57</v>
      </c>
      <c r="AH11" s="39">
        <f>1-AH7^2</f>
        <v>0.99524068171335089</v>
      </c>
      <c r="AI11" s="46">
        <f>SUM(AH21:AH370)</f>
        <v>9.3688604326175312E-5</v>
      </c>
      <c r="AJ11" s="45" t="s">
        <v>58</v>
      </c>
      <c r="AK11" s="22"/>
      <c r="AL11" s="39">
        <v>2.5189510191146015E-4</v>
      </c>
      <c r="AM11" s="39"/>
      <c r="AN11" s="39"/>
      <c r="AO11" s="39"/>
      <c r="AP11" s="39"/>
      <c r="AR11" s="39"/>
      <c r="BC11" s="1">
        <f t="shared" si="0"/>
        <v>-4.8537332500474479E-3</v>
      </c>
      <c r="BD11" s="1">
        <v>-200</v>
      </c>
      <c r="BE11" s="1">
        <f t="shared" si="1"/>
        <v>-4.8012112585055639E-3</v>
      </c>
      <c r="BF11" s="1">
        <f t="shared" si="2"/>
        <v>-4.8537332500474479E-3</v>
      </c>
      <c r="BG11" s="1">
        <f t="shared" si="3"/>
        <v>5.2521991541884359E-5</v>
      </c>
      <c r="BH11" s="1">
        <f t="shared" si="4"/>
        <v>1.0526731232847921</v>
      </c>
      <c r="BI11" s="1">
        <f t="shared" si="5"/>
        <v>-2.9119532476257929E-2</v>
      </c>
      <c r="BJ11" s="1">
        <f t="shared" si="6"/>
        <v>-0.70206003089746227</v>
      </c>
      <c r="BK11" s="1">
        <f t="shared" si="7"/>
        <v>-0.36619619496440559</v>
      </c>
      <c r="BL11" s="1">
        <f t="shared" si="8"/>
        <v>-0.65860788689296845</v>
      </c>
      <c r="BM11" s="1">
        <f t="shared" si="8"/>
        <v>-0.65860788582224372</v>
      </c>
      <c r="BN11" s="1">
        <f t="shared" si="8"/>
        <v>-0.65860786619704448</v>
      </c>
      <c r="BO11" s="1">
        <f t="shared" si="8"/>
        <v>-0.65860750648890787</v>
      </c>
      <c r="BP11" s="1">
        <f t="shared" si="8"/>
        <v>-0.65860091345542637</v>
      </c>
      <c r="BQ11" s="1">
        <f t="shared" si="8"/>
        <v>-0.65848007674644449</v>
      </c>
      <c r="BR11" s="1">
        <f t="shared" si="8"/>
        <v>-0.6562673847089554</v>
      </c>
      <c r="BS11" s="1">
        <f t="shared" si="9"/>
        <v>-0.61638620736603666</v>
      </c>
    </row>
    <row r="12" spans="1:71" x14ac:dyDescent="0.2">
      <c r="A12" t="s">
        <v>59</v>
      </c>
      <c r="B12"/>
      <c r="C12" s="44">
        <f ca="1">SLOPE(INDIRECT($D$9):G968,INDIRECT($C$9):F968)</f>
        <v>1.921236191243968E-6</v>
      </c>
      <c r="D12" s="13"/>
      <c r="E12"/>
      <c r="R12" s="1" t="s">
        <v>152</v>
      </c>
      <c r="AG12" s="47" t="s">
        <v>60</v>
      </c>
      <c r="AH12" s="39">
        <f>AH7*SIN(RADIANS(AH9))</f>
        <v>4.2999062290575964E-2</v>
      </c>
      <c r="AK12" s="22"/>
      <c r="BC12" s="1">
        <f t="shared" si="0"/>
        <v>-4.785759105180744E-3</v>
      </c>
      <c r="BD12" s="1">
        <v>0</v>
      </c>
      <c r="BE12" s="1">
        <f t="shared" si="1"/>
        <v>-4.2953246990455251E-3</v>
      </c>
      <c r="BF12" s="1">
        <f t="shared" si="2"/>
        <v>-4.785759105180744E-3</v>
      </c>
      <c r="BG12" s="1">
        <f t="shared" si="3"/>
        <v>4.9043440613521898E-4</v>
      </c>
      <c r="BH12" s="1">
        <f t="shared" si="4"/>
        <v>1.0582713796359036</v>
      </c>
      <c r="BI12" s="1">
        <f t="shared" si="5"/>
        <v>0.10786311618030833</v>
      </c>
      <c r="BJ12" s="1">
        <f t="shared" si="6"/>
        <v>-0.56486300798656164</v>
      </c>
      <c r="BK12" s="1">
        <f t="shared" si="7"/>
        <v>-0.29018873183878496</v>
      </c>
      <c r="BL12" s="1">
        <f t="shared" ref="BL12:BR21" si="12">$BS12+$AH$7*SIN(BM12)</f>
        <v>-0.52894159911762317</v>
      </c>
      <c r="BM12" s="1">
        <f t="shared" si="12"/>
        <v>-0.52894159764059334</v>
      </c>
      <c r="BN12" s="1">
        <f t="shared" si="12"/>
        <v>-0.52894157284159116</v>
      </c>
      <c r="BO12" s="1">
        <f t="shared" si="12"/>
        <v>-0.52894115647192474</v>
      </c>
      <c r="BP12" s="1">
        <f t="shared" si="12"/>
        <v>-0.52893416573405294</v>
      </c>
      <c r="BQ12" s="1">
        <f t="shared" si="12"/>
        <v>-0.52881679733762654</v>
      </c>
      <c r="BR12" s="1">
        <f t="shared" si="12"/>
        <v>-0.52684748362107348</v>
      </c>
      <c r="BS12" s="1">
        <f t="shared" si="9"/>
        <v>-0.49412897870258776</v>
      </c>
    </row>
    <row r="13" spans="1:71" x14ac:dyDescent="0.2">
      <c r="A13" t="s">
        <v>61</v>
      </c>
      <c r="B13"/>
      <c r="C13" s="13" t="s">
        <v>62</v>
      </c>
      <c r="AG13" s="48" t="s">
        <v>63</v>
      </c>
      <c r="AH13" s="49">
        <f>AH6*86400*300000/149600000</f>
        <v>0.58830607306086746</v>
      </c>
      <c r="AI13" s="1" t="s">
        <v>64</v>
      </c>
      <c r="AJ13" s="50"/>
      <c r="AK13" s="22"/>
      <c r="AL13" s="51"/>
      <c r="AM13" s="52"/>
      <c r="BC13" s="1">
        <f t="shared" si="0"/>
        <v>-4.7144188418297281E-3</v>
      </c>
      <c r="BD13" s="1">
        <v>200</v>
      </c>
      <c r="BE13" s="1">
        <f t="shared" si="1"/>
        <v>-3.7922696311515182E-3</v>
      </c>
      <c r="BF13" s="1">
        <f t="shared" si="2"/>
        <v>-4.7144188418297281E-3</v>
      </c>
      <c r="BG13" s="1">
        <f t="shared" si="3"/>
        <v>9.2214921067820962E-4</v>
      </c>
      <c r="BH13" s="1">
        <f t="shared" si="4"/>
        <v>1.0628123375684855</v>
      </c>
      <c r="BI13" s="1">
        <f t="shared" si="5"/>
        <v>0.24410272074443645</v>
      </c>
      <c r="BJ13" s="1">
        <f t="shared" si="6"/>
        <v>-0.42634206614219167</v>
      </c>
      <c r="BK13" s="1">
        <f t="shared" si="7"/>
        <v>-0.21645978979224612</v>
      </c>
      <c r="BL13" s="1">
        <f t="shared" si="12"/>
        <v>-0.39865113562210519</v>
      </c>
      <c r="BM13" s="1">
        <f t="shared" si="12"/>
        <v>-0.39865113395609503</v>
      </c>
      <c r="BN13" s="1">
        <f t="shared" si="12"/>
        <v>-0.39865110775196921</v>
      </c>
      <c r="BO13" s="1">
        <f t="shared" si="12"/>
        <v>-0.3986506955959388</v>
      </c>
      <c r="BP13" s="1">
        <f t="shared" si="12"/>
        <v>-0.3986442129394262</v>
      </c>
      <c r="BQ13" s="1">
        <f t="shared" si="12"/>
        <v>-0.39854225185506004</v>
      </c>
      <c r="BR13" s="1">
        <f t="shared" si="12"/>
        <v>-0.39693915343077385</v>
      </c>
      <c r="BS13" s="1">
        <f t="shared" si="9"/>
        <v>-0.37187175003913842</v>
      </c>
    </row>
    <row r="14" spans="1:71" x14ac:dyDescent="0.2">
      <c r="A14"/>
      <c r="B14"/>
      <c r="C14"/>
      <c r="AG14" s="48" t="s">
        <v>65</v>
      </c>
      <c r="AH14" s="39">
        <f>2*AH5*365.24/C8</f>
        <v>1.1539731195483619E-7</v>
      </c>
      <c r="AI14" s="1" t="s">
        <v>66</v>
      </c>
      <c r="AK14" s="22"/>
      <c r="AL14" s="1" t="s">
        <v>153</v>
      </c>
      <c r="AM14" s="55">
        <f>SUM(AH21:AH122)</f>
        <v>9.3688604326175312E-5</v>
      </c>
      <c r="BC14" s="1">
        <f t="shared" si="0"/>
        <v>-4.6397124599944009E-3</v>
      </c>
      <c r="BD14" s="1">
        <v>400</v>
      </c>
      <c r="BE14" s="1">
        <f t="shared" si="1"/>
        <v>-3.2999655520493752E-3</v>
      </c>
      <c r="BF14" s="1">
        <f t="shared" si="2"/>
        <v>-4.6397124599944009E-3</v>
      </c>
      <c r="BG14" s="1">
        <f t="shared" si="3"/>
        <v>1.3397469079450255E-3</v>
      </c>
      <c r="BH14" s="1">
        <f t="shared" si="4"/>
        <v>1.0661702253850778</v>
      </c>
      <c r="BI14" s="1">
        <f t="shared" si="5"/>
        <v>0.37662575982454116</v>
      </c>
      <c r="BJ14" s="1">
        <f t="shared" si="6"/>
        <v>-0.28678524435697</v>
      </c>
      <c r="BK14" s="1">
        <f t="shared" si="7"/>
        <v>-0.14438355947949549</v>
      </c>
      <c r="BL14" s="1">
        <f t="shared" si="12"/>
        <v>-0.26787436822649963</v>
      </c>
      <c r="BM14" s="1">
        <f t="shared" si="12"/>
        <v>-0.26787436674485898</v>
      </c>
      <c r="BN14" s="1">
        <f t="shared" si="12"/>
        <v>-0.26787434447372904</v>
      </c>
      <c r="BO14" s="1">
        <f t="shared" si="12"/>
        <v>-0.26787400970752023</v>
      </c>
      <c r="BP14" s="1">
        <f t="shared" si="12"/>
        <v>-0.26786897770725354</v>
      </c>
      <c r="BQ14" s="1">
        <f t="shared" si="12"/>
        <v>-0.26779334060371046</v>
      </c>
      <c r="BR14" s="1">
        <f t="shared" si="12"/>
        <v>-0.26665661147960673</v>
      </c>
      <c r="BS14" s="1">
        <f t="shared" si="9"/>
        <v>-0.24961452137568929</v>
      </c>
    </row>
    <row r="15" spans="1:71" ht="15.75" x14ac:dyDescent="0.3">
      <c r="A15" s="53" t="s">
        <v>67</v>
      </c>
      <c r="B15"/>
      <c r="C15" s="54">
        <f ca="1">(C7+C11)+(C8+C12)*INT(MAX(F21:F3509))</f>
        <v>58865.269742892815</v>
      </c>
      <c r="E15" s="36" t="s">
        <v>68</v>
      </c>
      <c r="F15" s="30">
        <v>1</v>
      </c>
      <c r="U15" s="91" t="s">
        <v>34</v>
      </c>
      <c r="V15" s="92" t="s">
        <v>36</v>
      </c>
      <c r="W15" s="92" t="s">
        <v>39</v>
      </c>
      <c r="X15" s="92" t="s">
        <v>140</v>
      </c>
      <c r="Y15" s="92" t="s">
        <v>44</v>
      </c>
      <c r="Z15" s="92" t="s">
        <v>141</v>
      </c>
      <c r="AA15" s="92" t="s">
        <v>142</v>
      </c>
      <c r="AB15" s="92" t="s">
        <v>143</v>
      </c>
      <c r="AC15" s="92" t="s">
        <v>154</v>
      </c>
      <c r="AD15" s="92" t="s">
        <v>145</v>
      </c>
      <c r="AE15" s="92" t="s">
        <v>146</v>
      </c>
      <c r="AG15" s="47" t="s">
        <v>69</v>
      </c>
      <c r="AH15" s="39">
        <f>(AH10-AH2)/AJ2</f>
        <v>1909.1964917039052</v>
      </c>
      <c r="AI15" s="1" t="s">
        <v>70</v>
      </c>
      <c r="AK15" s="22"/>
      <c r="AL15" s="1" t="s">
        <v>155</v>
      </c>
      <c r="AM15" s="55">
        <f>COUNT(AH21:AH122)</f>
        <v>84</v>
      </c>
      <c r="BC15" s="1">
        <f t="shared" si="0"/>
        <v>-4.5616399596747625E-3</v>
      </c>
      <c r="BD15" s="1">
        <v>600</v>
      </c>
      <c r="BE15" s="1">
        <f t="shared" si="1"/>
        <v>-2.8262007788252357E-3</v>
      </c>
      <c r="BF15" s="1">
        <f t="shared" si="2"/>
        <v>-4.5616399596747625E-3</v>
      </c>
      <c r="BG15" s="1">
        <f t="shared" si="3"/>
        <v>1.7354391808495268E-3</v>
      </c>
      <c r="BH15" s="1">
        <f t="shared" si="4"/>
        <v>1.0682486860039544</v>
      </c>
      <c r="BI15" s="1">
        <f t="shared" si="5"/>
        <v>0.50244401505757519</v>
      </c>
      <c r="BJ15" s="1">
        <f t="shared" si="6"/>
        <v>-0.14651319384192255</v>
      </c>
      <c r="BK15" s="1">
        <f t="shared" si="7"/>
        <v>-7.3387923385500139E-2</v>
      </c>
      <c r="BL15" s="1">
        <f t="shared" si="12"/>
        <v>-0.13676287999346631</v>
      </c>
      <c r="BM15" s="1">
        <f t="shared" si="12"/>
        <v>-0.13676287909990259</v>
      </c>
      <c r="BN15" s="1">
        <f t="shared" si="12"/>
        <v>-0.13676286602533275</v>
      </c>
      <c r="BO15" s="1">
        <f t="shared" si="12"/>
        <v>-0.13676267471902331</v>
      </c>
      <c r="BP15" s="1">
        <f t="shared" si="12"/>
        <v>-0.13675987553733751</v>
      </c>
      <c r="BQ15" s="1">
        <f t="shared" si="12"/>
        <v>-0.1367189182132181</v>
      </c>
      <c r="BR15" s="1">
        <f t="shared" si="12"/>
        <v>-0.1361196614253338</v>
      </c>
      <c r="BS15" s="1">
        <f t="shared" si="9"/>
        <v>-0.12735729271224017</v>
      </c>
    </row>
    <row r="16" spans="1:71" x14ac:dyDescent="0.2">
      <c r="A16" s="53" t="s">
        <v>71</v>
      </c>
      <c r="B16"/>
      <c r="C16" s="54">
        <f ca="1">+C8+C12</f>
        <v>0.26635152123619127</v>
      </c>
      <c r="E16" s="36" t="s">
        <v>72</v>
      </c>
      <c r="F16" s="94">
        <f ca="1">NOW()+15018.5+$C$5/24</f>
        <v>60313.507220949075</v>
      </c>
      <c r="S16" s="13" t="s">
        <v>156</v>
      </c>
      <c r="T16" s="13">
        <f>COUNT(U21:U478)</f>
        <v>20</v>
      </c>
      <c r="U16" s="1">
        <f t="shared" ref="U16:AE16" si="13">SQRT(SUM(U21:U652)*$C17/$T16)</f>
        <v>8.9052346468172332E-3</v>
      </c>
      <c r="V16" s="1">
        <f t="shared" si="13"/>
        <v>1.8174207066501796E-6</v>
      </c>
      <c r="W16" s="1">
        <f t="shared" si="13"/>
        <v>8.6478166379799457E-11</v>
      </c>
      <c r="X16" s="1">
        <f t="shared" si="13"/>
        <v>8.7447863543931991E-4</v>
      </c>
      <c r="Y16" s="1">
        <f t="shared" si="13"/>
        <v>0.52317750763994153</v>
      </c>
      <c r="Z16" s="1">
        <f t="shared" si="13"/>
        <v>1.159804408211712</v>
      </c>
      <c r="AA16" s="1">
        <f t="shared" si="13"/>
        <v>0.20519435756156004</v>
      </c>
      <c r="AB16" s="1">
        <f t="shared" si="13"/>
        <v>284.50112718937135</v>
      </c>
      <c r="AC16" s="1">
        <f t="shared" si="13"/>
        <v>0.15151394539162558</v>
      </c>
      <c r="AD16" s="1">
        <f t="shared" si="13"/>
        <v>3.3664677833895478E-3</v>
      </c>
      <c r="AE16" s="1">
        <f t="shared" si="13"/>
        <v>2.3717163824205439E-7</v>
      </c>
      <c r="AG16" s="45" t="s">
        <v>73</v>
      </c>
      <c r="AH16" s="1">
        <f>365.24*AH8</f>
        <v>2737.6930285171084</v>
      </c>
      <c r="AI16" s="1" t="s">
        <v>29</v>
      </c>
      <c r="AJ16" s="39"/>
      <c r="AK16" s="22"/>
      <c r="AL16" s="1" t="s">
        <v>157</v>
      </c>
      <c r="AM16" s="1">
        <f>SQRT(AM14/AM15)</f>
        <v>1.0560968363235272E-3</v>
      </c>
      <c r="BC16" s="1">
        <f t="shared" si="0"/>
        <v>-4.4802013408708138E-3</v>
      </c>
      <c r="BD16" s="1">
        <v>800</v>
      </c>
      <c r="BE16" s="1">
        <f t="shared" si="1"/>
        <v>-2.3783983618945064E-3</v>
      </c>
      <c r="BF16" s="1">
        <f t="shared" si="2"/>
        <v>-4.4802013408708138E-3</v>
      </c>
      <c r="BG16" s="1">
        <f t="shared" si="3"/>
        <v>2.1018029789763074E-3</v>
      </c>
      <c r="BH16" s="1">
        <f t="shared" si="4"/>
        <v>1.0689866240971861</v>
      </c>
      <c r="BI16" s="1">
        <f t="shared" si="5"/>
        <v>0.61868398500491117</v>
      </c>
      <c r="BJ16" s="1">
        <f t="shared" si="6"/>
        <v>-5.8698720647036313E-3</v>
      </c>
      <c r="BK16" s="1">
        <f t="shared" si="7"/>
        <v>-2.9349444594132901E-3</v>
      </c>
      <c r="BL16" s="1">
        <f t="shared" si="12"/>
        <v>-5.4779757183497551E-3</v>
      </c>
      <c r="BM16" s="1">
        <f t="shared" si="12"/>
        <v>-5.4779756804233413E-3</v>
      </c>
      <c r="BN16" s="1">
        <f t="shared" si="12"/>
        <v>-5.4779751306598184E-3</v>
      </c>
      <c r="BO16" s="1">
        <f t="shared" si="12"/>
        <v>-5.4779671615454023E-3</v>
      </c>
      <c r="BP16" s="1">
        <f t="shared" si="12"/>
        <v>-5.4778516449971284E-3</v>
      </c>
      <c r="BQ16" s="1">
        <f t="shared" si="12"/>
        <v>-5.4761771712521995E-3</v>
      </c>
      <c r="BR16" s="1">
        <f t="shared" si="12"/>
        <v>-5.4519047863392329E-3</v>
      </c>
      <c r="BS16" s="1">
        <f t="shared" si="9"/>
        <v>-5.100064048791042E-3</v>
      </c>
    </row>
    <row r="17" spans="1:71" ht="15.75" x14ac:dyDescent="0.3">
      <c r="A17" s="36" t="s">
        <v>74</v>
      </c>
      <c r="B17"/>
      <c r="C17">
        <f>COUNT(C21:C122)</f>
        <v>102</v>
      </c>
      <c r="E17" s="36" t="s">
        <v>75</v>
      </c>
      <c r="F17" s="44">
        <f ca="1">ROUND(2*(F16-$C$7)/$C$8,0)/2+F15</f>
        <v>23455.5</v>
      </c>
      <c r="U17" s="95">
        <f t="shared" ref="U17:AE17" si="14">U16/U1</f>
        <v>-1.860777872663298</v>
      </c>
      <c r="V17" s="95">
        <f t="shared" si="14"/>
        <v>5.2181844789805689</v>
      </c>
      <c r="W17" s="95">
        <f t="shared" si="14"/>
        <v>2.055261376754407</v>
      </c>
      <c r="X17" s="95">
        <f t="shared" si="14"/>
        <v>0.25754271854329386</v>
      </c>
      <c r="Y17" s="95">
        <f t="shared" si="14"/>
        <v>7.5836222074609374</v>
      </c>
      <c r="Z17" s="95">
        <f t="shared" si="14"/>
        <v>0.15473135871799898</v>
      </c>
      <c r="AA17" s="95">
        <f t="shared" si="14"/>
        <v>5.3219252877018414E-3</v>
      </c>
      <c r="AB17" s="95">
        <f t="shared" si="14"/>
        <v>5.2130355559434722E-3</v>
      </c>
      <c r="AC17" s="95">
        <f t="shared" si="14"/>
        <v>0.25754271854329408</v>
      </c>
      <c r="AD17" s="95">
        <f t="shared" si="14"/>
        <v>0.92891783158934227</v>
      </c>
      <c r="AE17" s="95">
        <f t="shared" si="14"/>
        <v>2.0552613767544066</v>
      </c>
      <c r="AG17" s="45" t="s">
        <v>76</v>
      </c>
      <c r="AH17" s="56">
        <f>AH13^3/AH8^2</f>
        <v>3.6240748846748396E-3</v>
      </c>
      <c r="AK17" s="22"/>
      <c r="BC17" s="1">
        <f t="shared" si="0"/>
        <v>-4.3953966035825522E-3</v>
      </c>
      <c r="BD17" s="1">
        <v>1000</v>
      </c>
      <c r="BE17" s="1">
        <f t="shared" si="1"/>
        <v>-1.9633874302049147E-3</v>
      </c>
      <c r="BF17" s="1">
        <f t="shared" si="2"/>
        <v>-4.3953966035825522E-3</v>
      </c>
      <c r="BG17" s="1">
        <f t="shared" si="3"/>
        <v>2.4320091733776375E-3</v>
      </c>
      <c r="BH17" s="1">
        <f t="shared" si="4"/>
        <v>1.0683620784566681</v>
      </c>
      <c r="BI17" s="1">
        <f t="shared" si="5"/>
        <v>0.72271654711716171</v>
      </c>
      <c r="BJ17" s="1">
        <f t="shared" si="6"/>
        <v>0.13478840814710971</v>
      </c>
      <c r="BK17" s="1">
        <f t="shared" si="7"/>
        <v>6.7496424137543365E-2</v>
      </c>
      <c r="BL17" s="1">
        <f t="shared" si="12"/>
        <v>0.12581391066078101</v>
      </c>
      <c r="BM17" s="1">
        <f t="shared" si="12"/>
        <v>0.12581390983136936</v>
      </c>
      <c r="BN17" s="1">
        <f t="shared" si="12"/>
        <v>0.12581389771300153</v>
      </c>
      <c r="BO17" s="1">
        <f t="shared" si="12"/>
        <v>0.12581372065395938</v>
      </c>
      <c r="BP17" s="1">
        <f t="shared" si="12"/>
        <v>0.12581113368025232</v>
      </c>
      <c r="BQ17" s="1">
        <f t="shared" si="12"/>
        <v>0.12577333602931562</v>
      </c>
      <c r="BR17" s="1">
        <f t="shared" si="12"/>
        <v>0.12522110420926719</v>
      </c>
      <c r="BS17" s="1">
        <f t="shared" si="9"/>
        <v>0.11715716461465819</v>
      </c>
    </row>
    <row r="18" spans="1:71" ht="15.75" x14ac:dyDescent="0.3">
      <c r="A18" s="53" t="s">
        <v>77</v>
      </c>
      <c r="B18"/>
      <c r="C18" s="57">
        <f ca="1">+C15</f>
        <v>58865.269742892815</v>
      </c>
      <c r="D18" s="58">
        <f ca="1">+C16</f>
        <v>0.26635152123619127</v>
      </c>
      <c r="E18" s="36" t="s">
        <v>78</v>
      </c>
      <c r="F18" s="39">
        <f ca="1">ROUND(2*(F16-$C$15)/$C$16,0)/2+F15</f>
        <v>5438.5</v>
      </c>
      <c r="T18" s="13">
        <f>SUM(T21:T65536)</f>
        <v>0</v>
      </c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G18" s="59" t="s">
        <v>79</v>
      </c>
      <c r="AH18" s="60">
        <f>2*PI()/(AH8*365.2422)*AJ2</f>
        <v>6.1128614331724582E-4</v>
      </c>
      <c r="AI18" s="61" t="s">
        <v>80</v>
      </c>
      <c r="AJ18" s="61"/>
      <c r="AK18" s="62"/>
      <c r="BC18" s="1">
        <f t="shared" si="0"/>
        <v>-4.3072257478099811E-3</v>
      </c>
      <c r="BD18" s="1">
        <v>1200</v>
      </c>
      <c r="BE18" s="1">
        <f t="shared" si="1"/>
        <v>-1.5871952350847312E-3</v>
      </c>
      <c r="BF18" s="1">
        <f t="shared" si="2"/>
        <v>-4.3072257478099811E-3</v>
      </c>
      <c r="BG18" s="1">
        <f t="shared" si="3"/>
        <v>2.7200305127252499E-3</v>
      </c>
      <c r="BH18" s="1">
        <f t="shared" si="4"/>
        <v>1.0663936449343416</v>
      </c>
      <c r="BI18" s="1">
        <f t="shared" si="5"/>
        <v>0.81227455235880563</v>
      </c>
      <c r="BJ18" s="1">
        <f t="shared" si="6"/>
        <v>0.27510483246442546</v>
      </c>
      <c r="BK18" s="1">
        <f t="shared" si="7"/>
        <v>0.13842656041580817</v>
      </c>
      <c r="BL18" s="1">
        <f t="shared" si="12"/>
        <v>0.25694613736574934</v>
      </c>
      <c r="BM18" s="1">
        <f t="shared" si="12"/>
        <v>0.25694613591852167</v>
      </c>
      <c r="BN18" s="1">
        <f t="shared" si="12"/>
        <v>0.25694611422842906</v>
      </c>
      <c r="BO18" s="1">
        <f t="shared" si="12"/>
        <v>0.25694578915165422</v>
      </c>
      <c r="BP18" s="1">
        <f t="shared" si="12"/>
        <v>0.25694091711909867</v>
      </c>
      <c r="BQ18" s="1">
        <f t="shared" si="12"/>
        <v>0.25686789911169672</v>
      </c>
      <c r="BR18" s="1">
        <f t="shared" si="12"/>
        <v>0.25577373292503019</v>
      </c>
      <c r="BS18" s="1">
        <f t="shared" si="9"/>
        <v>0.23941439327810732</v>
      </c>
    </row>
    <row r="19" spans="1:71" x14ac:dyDescent="0.2">
      <c r="E19" s="36" t="s">
        <v>81</v>
      </c>
      <c r="F19" s="63">
        <f ca="1">+$C$15+$C$16*F18-15018.5-$C$5/24</f>
        <v>45294.989157802505</v>
      </c>
      <c r="Q19" s="97" t="s">
        <v>158</v>
      </c>
      <c r="R19" s="98"/>
      <c r="S19" s="4"/>
      <c r="T19" s="99">
        <f ca="1">40+82*RAND()</f>
        <v>111.16661769350566</v>
      </c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G19" s="64"/>
      <c r="AI19" s="65"/>
      <c r="BC19" s="1">
        <f t="shared" si="0"/>
        <v>-4.215688773553097E-3</v>
      </c>
      <c r="BD19" s="1">
        <v>1400</v>
      </c>
      <c r="BE19" s="1">
        <f t="shared" si="1"/>
        <v>-1.2548737592204158E-3</v>
      </c>
      <c r="BF19" s="1">
        <f t="shared" si="2"/>
        <v>-4.215688773553097E-3</v>
      </c>
      <c r="BG19" s="1">
        <f t="shared" si="3"/>
        <v>2.9608150143326812E-3</v>
      </c>
      <c r="BH19" s="1">
        <f t="shared" si="4"/>
        <v>1.0631392704950566</v>
      </c>
      <c r="BI19" s="1">
        <f t="shared" si="5"/>
        <v>0.88554708392075998</v>
      </c>
      <c r="BJ19" s="1">
        <f t="shared" si="6"/>
        <v>0.41473397601406059</v>
      </c>
      <c r="BK19" s="1">
        <f t="shared" si="7"/>
        <v>0.21039135301365211</v>
      </c>
      <c r="BL19" s="1">
        <f t="shared" si="12"/>
        <v>0.38775678955313514</v>
      </c>
      <c r="BM19" s="1">
        <f t="shared" si="12"/>
        <v>0.38775678788676377</v>
      </c>
      <c r="BN19" s="1">
        <f t="shared" si="12"/>
        <v>0.38775676179513419</v>
      </c>
      <c r="BO19" s="1">
        <f t="shared" si="12"/>
        <v>0.3877563532589049</v>
      </c>
      <c r="BP19" s="1">
        <f t="shared" si="12"/>
        <v>0.3877499565094023</v>
      </c>
      <c r="BQ19" s="1">
        <f t="shared" si="12"/>
        <v>0.38764980011938643</v>
      </c>
      <c r="BR19" s="1">
        <f t="shared" si="12"/>
        <v>0.38608214578802758</v>
      </c>
      <c r="BS19" s="1">
        <f t="shared" si="9"/>
        <v>0.3616716219415565</v>
      </c>
    </row>
    <row r="20" spans="1:71" ht="14.25" x14ac:dyDescent="0.2">
      <c r="A20" s="6" t="s">
        <v>82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</v>
      </c>
      <c r="G20" s="6" t="s">
        <v>87</v>
      </c>
      <c r="H20" s="9" t="s">
        <v>88</v>
      </c>
      <c r="I20" s="9" t="s">
        <v>89</v>
      </c>
      <c r="J20" s="9" t="s">
        <v>90</v>
      </c>
      <c r="K20" s="9" t="s">
        <v>91</v>
      </c>
      <c r="L20" s="9" t="s">
        <v>92</v>
      </c>
      <c r="M20" s="9" t="s">
        <v>93</v>
      </c>
      <c r="N20" s="9" t="s">
        <v>94</v>
      </c>
      <c r="O20" s="9" t="s">
        <v>95</v>
      </c>
      <c r="P20" s="9" t="s">
        <v>96</v>
      </c>
      <c r="Q20" s="6" t="s">
        <v>97</v>
      </c>
      <c r="R20" s="18" t="s">
        <v>159</v>
      </c>
      <c r="S20" s="100" t="s">
        <v>98</v>
      </c>
      <c r="T20" s="101" t="s">
        <v>160</v>
      </c>
      <c r="U20" s="66"/>
      <c r="V20" s="102"/>
      <c r="W20" s="102"/>
      <c r="X20" s="102"/>
      <c r="Y20" s="102"/>
      <c r="Z20" s="102"/>
      <c r="AA20" s="102"/>
      <c r="AB20" s="102"/>
      <c r="AF20" s="6" t="s">
        <v>8</v>
      </c>
      <c r="AG20" s="9" t="s">
        <v>100</v>
      </c>
      <c r="AH20" s="9" t="s">
        <v>101</v>
      </c>
      <c r="AI20" s="9" t="s">
        <v>102</v>
      </c>
      <c r="AJ20" s="9" t="s">
        <v>103</v>
      </c>
      <c r="AL20" s="9" t="s">
        <v>105</v>
      </c>
      <c r="AM20" s="11" t="s">
        <v>106</v>
      </c>
      <c r="AN20" s="9" t="s">
        <v>107</v>
      </c>
      <c r="AO20" s="9" t="s">
        <v>12</v>
      </c>
      <c r="AP20" s="9" t="s">
        <v>13</v>
      </c>
      <c r="AQ20" s="9" t="s">
        <v>108</v>
      </c>
      <c r="AR20" s="9" t="s">
        <v>14</v>
      </c>
      <c r="AS20" s="9" t="s">
        <v>15</v>
      </c>
      <c r="AT20" s="6" t="s">
        <v>16</v>
      </c>
      <c r="AU20" s="6" t="s">
        <v>17</v>
      </c>
      <c r="AV20" s="6" t="s">
        <v>18</v>
      </c>
      <c r="AW20" s="6" t="s">
        <v>19</v>
      </c>
      <c r="AX20" s="6" t="s">
        <v>20</v>
      </c>
      <c r="AY20" s="6" t="s">
        <v>21</v>
      </c>
      <c r="AZ20" s="6" t="s">
        <v>22</v>
      </c>
      <c r="BA20" s="6" t="s">
        <v>23</v>
      </c>
      <c r="BB20" s="13"/>
      <c r="BC20" s="1">
        <f t="shared" si="0"/>
        <v>-4.1207856808119026E-3</v>
      </c>
      <c r="BD20" s="1">
        <v>1600</v>
      </c>
      <c r="BE20" s="1">
        <f t="shared" si="1"/>
        <v>-9.7037156646264527E-4</v>
      </c>
      <c r="BF20" s="1">
        <f t="shared" si="2"/>
        <v>-4.1207856808119026E-3</v>
      </c>
      <c r="BG20" s="1">
        <f t="shared" si="3"/>
        <v>3.1504141143492573E-3</v>
      </c>
      <c r="BH20" s="1">
        <f t="shared" si="4"/>
        <v>1.058692570648365</v>
      </c>
      <c r="BI20" s="1">
        <f t="shared" si="5"/>
        <v>0.94124204054285765</v>
      </c>
      <c r="BJ20" s="1">
        <f t="shared" si="6"/>
        <v>0.55335286040360321</v>
      </c>
      <c r="BK20" s="1">
        <f t="shared" si="7"/>
        <v>0.28395936079438144</v>
      </c>
      <c r="BL20" s="1">
        <f t="shared" si="12"/>
        <v>0.51809331062113617</v>
      </c>
      <c r="BM20" s="1">
        <f t="shared" si="12"/>
        <v>0.51809330911738094</v>
      </c>
      <c r="BN20" s="1">
        <f t="shared" si="12"/>
        <v>0.51809328402727761</v>
      </c>
      <c r="BO20" s="1">
        <f t="shared" si="12"/>
        <v>0.51809286539982868</v>
      </c>
      <c r="BP20" s="1">
        <f t="shared" si="12"/>
        <v>0.51808588063100902</v>
      </c>
      <c r="BQ20" s="1">
        <f t="shared" si="12"/>
        <v>0.51796934436899034</v>
      </c>
      <c r="BR20" s="1">
        <f t="shared" si="12"/>
        <v>0.51602615293378429</v>
      </c>
      <c r="BS20" s="1">
        <f t="shared" si="9"/>
        <v>0.48392885060500568</v>
      </c>
    </row>
    <row r="21" spans="1:71" x14ac:dyDescent="0.2">
      <c r="A21" s="67" t="s">
        <v>32</v>
      </c>
      <c r="B21" s="13" t="s">
        <v>109</v>
      </c>
      <c r="C21" s="68">
        <v>54066.429499999998</v>
      </c>
      <c r="D21" s="68">
        <v>2.9999999999999997E-4</v>
      </c>
      <c r="E21" s="1">
        <f t="shared" ref="E21:E52" si="15">+(C21-C$7)/C$8</f>
        <v>-5.5528523363778566E-3</v>
      </c>
      <c r="F21" s="1">
        <f t="shared" ref="F21:F52" si="16">ROUND(2*E21,0)/2</f>
        <v>0</v>
      </c>
      <c r="K21" s="1">
        <f>+R21</f>
        <v>-1.4789999986533076E-3</v>
      </c>
      <c r="Q21" s="69">
        <f t="shared" ref="Q21:Q52" si="17">+C21-15018.5</f>
        <v>39047.929499999998</v>
      </c>
      <c r="R21" s="1">
        <f t="shared" ref="R21:R36" si="18">+C21-(C$7+F21*C$8)+T21*G$10</f>
        <v>-1.4789999986533076E-3</v>
      </c>
      <c r="S21" s="13"/>
      <c r="T21" s="103"/>
      <c r="AF21" s="1">
        <f t="shared" ref="AF21:AF52" si="19">F21</f>
        <v>0</v>
      </c>
      <c r="AG21" s="1">
        <f t="shared" ref="AG21:AG52" si="20">AH$3+AH$4*AF21+AH$5*AF21^2+AN21</f>
        <v>-4.2953246990455251E-3</v>
      </c>
      <c r="AH21" s="33"/>
      <c r="AI21" s="33">
        <f t="shared" ref="AI21:AI36" si="21">+R21-N21-AN21</f>
        <v>-1.9694344047885264E-3</v>
      </c>
      <c r="AJ21" s="1">
        <f t="shared" ref="AJ21:AJ36" si="22">+R21-AN21</f>
        <v>-1.9694344047885264E-3</v>
      </c>
      <c r="AM21" s="13">
        <f t="shared" ref="AM21:AM36" si="23">R21-AN21</f>
        <v>-1.9694344047885264E-3</v>
      </c>
      <c r="AN21" s="1">
        <f t="shared" ref="AN21:AN52" si="24">$AH$6*($AH$11/AO21*AP21+$AH$12)</f>
        <v>4.9043440613521898E-4</v>
      </c>
      <c r="AO21" s="1">
        <f t="shared" ref="AO21:AO52" si="25">1+$AH$7*COS(AR21)</f>
        <v>1.0582713796359036</v>
      </c>
      <c r="AP21" s="1">
        <f t="shared" ref="AP21:AP52" si="26">SIN(AR21+RADIANS($AH$9))</f>
        <v>0.10786311618030833</v>
      </c>
      <c r="AQ21" s="1">
        <f t="shared" ref="AQ21:AQ52" si="27">$AH$7*SIN(AR21)</f>
        <v>-3.6929183608327289E-2</v>
      </c>
      <c r="AR21" s="1">
        <f t="shared" ref="AR21:AR52" si="28">2*ATAN(AS21)</f>
        <v>-0.56486300798656164</v>
      </c>
      <c r="AS21" s="1">
        <f t="shared" ref="AS21:AS52" si="29">SQRT((1+$AH$7)/(1-$AH$7))*TAN(AT21/2)</f>
        <v>-0.29018873183878496</v>
      </c>
      <c r="AT21" s="1">
        <f t="shared" ref="AT21:AZ30" si="30">$BA21+$AH$7*SIN(AU21)</f>
        <v>-0.52894159911762317</v>
      </c>
      <c r="AU21" s="1">
        <f t="shared" si="30"/>
        <v>-0.52894159764059334</v>
      </c>
      <c r="AV21" s="1">
        <f t="shared" si="30"/>
        <v>-0.52894157284159116</v>
      </c>
      <c r="AW21" s="1">
        <f t="shared" si="30"/>
        <v>-0.52894115647192474</v>
      </c>
      <c r="AX21" s="1">
        <f t="shared" si="30"/>
        <v>-0.52893416573405294</v>
      </c>
      <c r="AY21" s="1">
        <f t="shared" si="30"/>
        <v>-0.52881679733762654</v>
      </c>
      <c r="AZ21" s="1">
        <f t="shared" si="30"/>
        <v>-0.52684748362107348</v>
      </c>
      <c r="BA21" s="1">
        <f t="shared" ref="BA21:BA52" si="31">RADIANS($AH$9)+$AH$18*(F21-AH$15)</f>
        <v>-0.49412897870258776</v>
      </c>
      <c r="BC21" s="1">
        <f t="shared" si="0"/>
        <v>-4.0225164695863978E-3</v>
      </c>
      <c r="BD21" s="1">
        <v>1800</v>
      </c>
      <c r="BE21" s="1">
        <f t="shared" si="1"/>
        <v>-7.3645710259231468E-4</v>
      </c>
      <c r="BF21" s="1">
        <f t="shared" si="2"/>
        <v>-4.0225164695863978E-3</v>
      </c>
      <c r="BG21" s="1">
        <f t="shared" si="3"/>
        <v>3.2860593669940832E-3</v>
      </c>
      <c r="BH21" s="1">
        <f t="shared" si="4"/>
        <v>1.0531771232116849</v>
      </c>
      <c r="BI21" s="1">
        <f t="shared" si="5"/>
        <v>0.9786129227180087</v>
      </c>
      <c r="BJ21" s="1">
        <f t="shared" si="6"/>
        <v>0.69067042047291816</v>
      </c>
      <c r="BK21" s="1">
        <f t="shared" si="7"/>
        <v>0.35975108940087813</v>
      </c>
      <c r="BL21" s="1">
        <f t="shared" si="12"/>
        <v>0.64781655092760337</v>
      </c>
      <c r="BM21" s="1">
        <f t="shared" si="12"/>
        <v>0.64781654981943027</v>
      </c>
      <c r="BN21" s="1">
        <f t="shared" si="12"/>
        <v>0.64781652967489745</v>
      </c>
      <c r="BO21" s="1">
        <f t="shared" si="12"/>
        <v>0.64781616348468452</v>
      </c>
      <c r="BP21" s="1">
        <f t="shared" si="12"/>
        <v>0.64780950684405225</v>
      </c>
      <c r="BQ21" s="1">
        <f t="shared" si="12"/>
        <v>0.64768850763970087</v>
      </c>
      <c r="BR21" s="1">
        <f t="shared" si="12"/>
        <v>0.64549100442724205</v>
      </c>
      <c r="BS21" s="1">
        <f t="shared" si="9"/>
        <v>0.6061860792684548</v>
      </c>
    </row>
    <row r="22" spans="1:71" x14ac:dyDescent="0.2">
      <c r="A22" s="67" t="s">
        <v>32</v>
      </c>
      <c r="B22" s="13" t="s">
        <v>110</v>
      </c>
      <c r="C22" s="68">
        <v>54066.565499999997</v>
      </c>
      <c r="D22" s="68">
        <v>8.0000000000000004E-4</v>
      </c>
      <c r="E22" s="1">
        <f t="shared" si="15"/>
        <v>0.50505425951437399</v>
      </c>
      <c r="F22" s="1">
        <f t="shared" si="16"/>
        <v>0.5</v>
      </c>
      <c r="Q22" s="69">
        <f t="shared" si="17"/>
        <v>39048.065499999997</v>
      </c>
      <c r="R22" s="1">
        <f t="shared" si="18"/>
        <v>1.3461999988066964E-3</v>
      </c>
      <c r="S22" s="13"/>
      <c r="T22" s="103"/>
      <c r="AF22" s="1">
        <f t="shared" si="19"/>
        <v>0.5</v>
      </c>
      <c r="AG22" s="1">
        <f t="shared" si="20"/>
        <v>-4.294060232545931E-3</v>
      </c>
      <c r="AH22" s="33"/>
      <c r="AI22" s="33">
        <f t="shared" si="21"/>
        <v>8.5467527970127576E-4</v>
      </c>
      <c r="AJ22" s="1">
        <f t="shared" si="22"/>
        <v>8.5467527970127576E-4</v>
      </c>
      <c r="AM22" s="13">
        <f t="shared" si="23"/>
        <v>8.5467527970127576E-4</v>
      </c>
      <c r="AN22" s="1">
        <f t="shared" si="24"/>
        <v>4.9152471910542063E-4</v>
      </c>
      <c r="AO22" s="1">
        <f t="shared" si="25"/>
        <v>1.0582841080194474</v>
      </c>
      <c r="AP22" s="1">
        <f t="shared" si="26"/>
        <v>0.10820586216032896</v>
      </c>
      <c r="AQ22" s="1">
        <f t="shared" si="27"/>
        <v>-3.6909091549732514E-2</v>
      </c>
      <c r="AR22" s="1">
        <f t="shared" si="28"/>
        <v>-0.56451824415261553</v>
      </c>
      <c r="AS22" s="1">
        <f t="shared" si="29"/>
        <v>-0.29000184307369942</v>
      </c>
      <c r="AT22" s="1">
        <f t="shared" si="30"/>
        <v>-0.52861659706889963</v>
      </c>
      <c r="AU22" s="1">
        <f t="shared" si="30"/>
        <v>-0.52861659559104612</v>
      </c>
      <c r="AV22" s="1">
        <f t="shared" si="30"/>
        <v>-0.52861657078292679</v>
      </c>
      <c r="AW22" s="1">
        <f t="shared" si="30"/>
        <v>-0.52861615433927156</v>
      </c>
      <c r="AX22" s="1">
        <f t="shared" si="30"/>
        <v>-0.52860916368672672</v>
      </c>
      <c r="AY22" s="1">
        <f t="shared" si="30"/>
        <v>-0.52849181900355657</v>
      </c>
      <c r="AZ22" s="1">
        <f t="shared" si="30"/>
        <v>-0.52652327559450451</v>
      </c>
      <c r="BA22" s="1">
        <f t="shared" si="31"/>
        <v>-0.49382333563092895</v>
      </c>
      <c r="BC22" s="1">
        <f t="shared" si="0"/>
        <v>-3.9208811398765801E-3</v>
      </c>
      <c r="BD22" s="1">
        <v>2000</v>
      </c>
      <c r="BE22" s="1">
        <f t="shared" si="1"/>
        <v>-5.546946771152598E-4</v>
      </c>
      <c r="BF22" s="1">
        <f t="shared" si="2"/>
        <v>-3.9208811398765801E-3</v>
      </c>
      <c r="BG22" s="1">
        <f t="shared" si="3"/>
        <v>3.3661864627613203E-3</v>
      </c>
      <c r="BH22" s="1">
        <f t="shared" si="4"/>
        <v>1.0467394026220203</v>
      </c>
      <c r="BI22" s="1">
        <f t="shared" si="5"/>
        <v>0.99745031097160208</v>
      </c>
      <c r="BJ22" s="1">
        <f t="shared" si="6"/>
        <v>0.82643483409929641</v>
      </c>
      <c r="BK22" s="1">
        <f t="shared" si="7"/>
        <v>0.43846177536267744</v>
      </c>
      <c r="BL22" s="1">
        <f t="shared" ref="BL22:BR31" si="32">$BS22+$AH$7*SIN(BM22)</f>
        <v>0.77680402455141184</v>
      </c>
      <c r="BM22" s="1">
        <f t="shared" si="32"/>
        <v>0.7768040238832068</v>
      </c>
      <c r="BN22" s="1">
        <f t="shared" si="32"/>
        <v>0.77680401030157786</v>
      </c>
      <c r="BO22" s="1">
        <f t="shared" si="32"/>
        <v>0.77680373424765148</v>
      </c>
      <c r="BP22" s="1">
        <f t="shared" si="32"/>
        <v>0.77679812331911779</v>
      </c>
      <c r="BQ22" s="1">
        <f t="shared" si="32"/>
        <v>0.77668408520961074</v>
      </c>
      <c r="BR22" s="1">
        <f t="shared" si="32"/>
        <v>0.77436910327525621</v>
      </c>
      <c r="BS22" s="1">
        <f t="shared" si="9"/>
        <v>0.72844330793190393</v>
      </c>
    </row>
    <row r="23" spans="1:71" x14ac:dyDescent="0.2">
      <c r="A23" s="67" t="s">
        <v>32</v>
      </c>
      <c r="B23" s="13" t="s">
        <v>110</v>
      </c>
      <c r="C23" s="68">
        <v>54083.347699999998</v>
      </c>
      <c r="D23" s="68">
        <v>1.4E-3</v>
      </c>
      <c r="E23" s="1">
        <f t="shared" si="15"/>
        <v>63.513220969738327</v>
      </c>
      <c r="F23" s="1">
        <f t="shared" si="16"/>
        <v>63.5</v>
      </c>
      <c r="Q23" s="69">
        <f t="shared" si="17"/>
        <v>39064.847699999998</v>
      </c>
      <c r="R23" s="1">
        <f t="shared" si="18"/>
        <v>3.521400001773145E-3</v>
      </c>
      <c r="S23" s="13"/>
      <c r="T23" s="103"/>
      <c r="AF23" s="1">
        <f t="shared" si="19"/>
        <v>63.5</v>
      </c>
      <c r="AG23" s="1">
        <f t="shared" si="20"/>
        <v>-4.1349209602954415E-3</v>
      </c>
      <c r="AH23" s="33"/>
      <c r="AI23" s="33">
        <f t="shared" si="21"/>
        <v>2.8928476820831352E-3</v>
      </c>
      <c r="AJ23" s="1">
        <f t="shared" si="22"/>
        <v>2.8928476820831352E-3</v>
      </c>
      <c r="AM23" s="13">
        <f t="shared" si="23"/>
        <v>2.8928476820831352E-3</v>
      </c>
      <c r="AN23" s="1">
        <f t="shared" si="24"/>
        <v>6.2855231969000959E-4</v>
      </c>
      <c r="AO23" s="1">
        <f t="shared" si="25"/>
        <v>1.0598341890063123</v>
      </c>
      <c r="AP23" s="1">
        <f t="shared" si="26"/>
        <v>0.15133955489888673</v>
      </c>
      <c r="AQ23" s="1">
        <f t="shared" si="27"/>
        <v>-3.4339308563307205E-2</v>
      </c>
      <c r="AR23" s="1">
        <f t="shared" si="28"/>
        <v>-0.52101308501035914</v>
      </c>
      <c r="AS23" s="1">
        <f t="shared" si="29"/>
        <v>-0.266564004102116</v>
      </c>
      <c r="AT23" s="1">
        <f t="shared" si="30"/>
        <v>-0.48763575646546975</v>
      </c>
      <c r="AU23" s="1">
        <f t="shared" si="30"/>
        <v>-0.48763575489587269</v>
      </c>
      <c r="AV23" s="1">
        <f t="shared" si="30"/>
        <v>-0.4876357291423149</v>
      </c>
      <c r="AW23" s="1">
        <f t="shared" si="30"/>
        <v>-0.48763530658440324</v>
      </c>
      <c r="AX23" s="1">
        <f t="shared" si="30"/>
        <v>-0.48762837337377263</v>
      </c>
      <c r="AY23" s="1">
        <f t="shared" si="30"/>
        <v>-0.48751461885611447</v>
      </c>
      <c r="AZ23" s="1">
        <f t="shared" si="30"/>
        <v>-0.48564920434209241</v>
      </c>
      <c r="BA23" s="1">
        <f t="shared" si="31"/>
        <v>-0.45531230860194261</v>
      </c>
      <c r="BC23" s="1">
        <f t="shared" si="0"/>
        <v>-3.8158796916824521E-3</v>
      </c>
      <c r="BD23" s="1">
        <v>2200</v>
      </c>
      <c r="BE23" s="1">
        <f t="shared" si="1"/>
        <v>-4.2546967193389561E-4</v>
      </c>
      <c r="BF23" s="1">
        <f t="shared" si="2"/>
        <v>-3.8158796916824521E-3</v>
      </c>
      <c r="BG23" s="1">
        <f t="shared" si="3"/>
        <v>3.3904100197485565E-3</v>
      </c>
      <c r="BH23" s="1">
        <f t="shared" si="4"/>
        <v>1.0395411079898327</v>
      </c>
      <c r="BI23" s="1">
        <f t="shared" si="5"/>
        <v>0.99804260553195834</v>
      </c>
      <c r="BJ23" s="1">
        <f t="shared" si="6"/>
        <v>0.96043842984364725</v>
      </c>
      <c r="BK23" s="1">
        <f t="shared" si="7"/>
        <v>0.52088950597907235</v>
      </c>
      <c r="BL23" s="1">
        <f t="shared" si="32"/>
        <v>0.90495225310175653</v>
      </c>
      <c r="BM23" s="1">
        <f t="shared" si="32"/>
        <v>0.90495225277955949</v>
      </c>
      <c r="BN23" s="1">
        <f t="shared" si="32"/>
        <v>0.90495224521897688</v>
      </c>
      <c r="BO23" s="1">
        <f t="shared" si="32"/>
        <v>0.90495206780453519</v>
      </c>
      <c r="BP23" s="1">
        <f t="shared" si="32"/>
        <v>0.90494790466009978</v>
      </c>
      <c r="BQ23" s="1">
        <f t="shared" si="32"/>
        <v>0.90485022012030114</v>
      </c>
      <c r="BR23" s="1">
        <f t="shared" si="32"/>
        <v>0.90256161165838722</v>
      </c>
      <c r="BS23" s="1">
        <f t="shared" si="9"/>
        <v>0.85070053659535316</v>
      </c>
    </row>
    <row r="24" spans="1:71" x14ac:dyDescent="0.2">
      <c r="A24" s="67" t="s">
        <v>32</v>
      </c>
      <c r="B24" s="13" t="s">
        <v>109</v>
      </c>
      <c r="C24" s="68">
        <v>54083.471899999997</v>
      </c>
      <c r="D24" s="68">
        <v>1E-3</v>
      </c>
      <c r="E24" s="1">
        <f t="shared" si="15"/>
        <v>63.979525405706624</v>
      </c>
      <c r="F24" s="1">
        <f t="shared" si="16"/>
        <v>64</v>
      </c>
      <c r="Q24" s="69">
        <f t="shared" si="17"/>
        <v>39064.971899999997</v>
      </c>
      <c r="R24" s="1">
        <f t="shared" si="18"/>
        <v>-5.4534000009880401E-3</v>
      </c>
      <c r="S24" s="13"/>
      <c r="T24" s="103"/>
      <c r="AF24" s="1">
        <f t="shared" si="19"/>
        <v>64</v>
      </c>
      <c r="AG24" s="1">
        <f t="shared" si="20"/>
        <v>-4.1336597426859696E-3</v>
      </c>
      <c r="AH24" s="33"/>
      <c r="AI24" s="33">
        <f t="shared" si="21"/>
        <v>-6.0830367129015833E-3</v>
      </c>
      <c r="AJ24" s="1">
        <f t="shared" si="22"/>
        <v>-6.0830367129015833E-3</v>
      </c>
      <c r="AM24" s="13">
        <f t="shared" si="23"/>
        <v>-6.0830367129015833E-3</v>
      </c>
      <c r="AN24" s="1">
        <f t="shared" si="24"/>
        <v>6.296367119135427E-4</v>
      </c>
      <c r="AO24" s="1">
        <f t="shared" si="25"/>
        <v>1.0598460593631942</v>
      </c>
      <c r="AP24" s="1">
        <f t="shared" si="26"/>
        <v>0.1516813456284748</v>
      </c>
      <c r="AQ24" s="1">
        <f t="shared" si="27"/>
        <v>-3.431861689150905E-2</v>
      </c>
      <c r="AR24" s="1">
        <f t="shared" si="28"/>
        <v>-0.52066730244600312</v>
      </c>
      <c r="AS24" s="1">
        <f t="shared" si="29"/>
        <v>-0.26637883632522552</v>
      </c>
      <c r="AT24" s="1">
        <f t="shared" si="30"/>
        <v>-0.48731027460243087</v>
      </c>
      <c r="AU24" s="1">
        <f t="shared" si="30"/>
        <v>-0.48731027303220931</v>
      </c>
      <c r="AV24" s="1">
        <f t="shared" si="30"/>
        <v>-0.48731024727284988</v>
      </c>
      <c r="AW24" s="1">
        <f t="shared" si="30"/>
        <v>-0.48730982469267059</v>
      </c>
      <c r="AX24" s="1">
        <f t="shared" si="30"/>
        <v>-0.48730289231297313</v>
      </c>
      <c r="AY24" s="1">
        <f t="shared" si="30"/>
        <v>-0.48718917104914677</v>
      </c>
      <c r="AZ24" s="1">
        <f t="shared" si="30"/>
        <v>-0.4853246223337031</v>
      </c>
      <c r="BA24" s="1">
        <f t="shared" si="31"/>
        <v>-0.45500666553028402</v>
      </c>
      <c r="BC24" s="1">
        <f t="shared" si="0"/>
        <v>-3.7075121250040124E-3</v>
      </c>
      <c r="BD24" s="1">
        <v>2400</v>
      </c>
      <c r="BE24" s="1">
        <f t="shared" si="1"/>
        <v>-3.4805580109781471E-4</v>
      </c>
      <c r="BF24" s="1">
        <f t="shared" si="2"/>
        <v>-3.7075121250040124E-3</v>
      </c>
      <c r="BG24" s="1">
        <f t="shared" si="3"/>
        <v>3.3594563239061977E-3</v>
      </c>
      <c r="BH24" s="1">
        <f t="shared" si="4"/>
        <v>1.0317516039317574</v>
      </c>
      <c r="BI24" s="1">
        <f t="shared" si="5"/>
        <v>0.98111345355257473</v>
      </c>
      <c r="BJ24" s="1">
        <f t="shared" si="6"/>
        <v>1.0925201515894343</v>
      </c>
      <c r="BK24" s="1">
        <f t="shared" si="7"/>
        <v>0.60797120721447673</v>
      </c>
      <c r="BL24" s="1">
        <f t="shared" si="32"/>
        <v>1.0321781671754233</v>
      </c>
      <c r="BM24" s="1">
        <f t="shared" si="32"/>
        <v>1.0321781670575287</v>
      </c>
      <c r="BN24" s="1">
        <f t="shared" si="32"/>
        <v>1.0321781637259819</v>
      </c>
      <c r="BO24" s="1">
        <f t="shared" si="32"/>
        <v>1.032178069580769</v>
      </c>
      <c r="BP24" s="1">
        <f t="shared" si="32"/>
        <v>1.0321754091647506</v>
      </c>
      <c r="BQ24" s="1">
        <f t="shared" si="32"/>
        <v>1.0321002343125729</v>
      </c>
      <c r="BR24" s="1">
        <f t="shared" si="32"/>
        <v>1.0299799264038034</v>
      </c>
      <c r="BS24" s="1">
        <f t="shared" si="9"/>
        <v>0.97295776525880229</v>
      </c>
    </row>
    <row r="25" spans="1:71" x14ac:dyDescent="0.2">
      <c r="A25" s="67" t="s">
        <v>32</v>
      </c>
      <c r="B25" s="13" t="s">
        <v>110</v>
      </c>
      <c r="C25" s="68">
        <v>54083.612200000003</v>
      </c>
      <c r="D25" s="68">
        <v>1E-3</v>
      </c>
      <c r="E25" s="1">
        <f t="shared" si="15"/>
        <v>64.506276713035007</v>
      </c>
      <c r="F25" s="1">
        <f t="shared" si="16"/>
        <v>64.5</v>
      </c>
      <c r="Q25" s="69">
        <f t="shared" si="17"/>
        <v>39065.112200000003</v>
      </c>
      <c r="R25" s="1">
        <f t="shared" si="18"/>
        <v>1.6718000042601489E-3</v>
      </c>
      <c r="S25" s="13"/>
      <c r="T25" s="103"/>
      <c r="AF25" s="1">
        <f t="shared" si="19"/>
        <v>64.5</v>
      </c>
      <c r="AG25" s="1">
        <f t="shared" si="20"/>
        <v>-4.1323985586002908E-3</v>
      </c>
      <c r="AH25" s="33"/>
      <c r="AI25" s="33">
        <f t="shared" si="21"/>
        <v>1.0410789546851074E-3</v>
      </c>
      <c r="AJ25" s="1">
        <f t="shared" si="22"/>
        <v>1.0410789546851074E-3</v>
      </c>
      <c r="AM25" s="13">
        <f t="shared" si="23"/>
        <v>1.0410789546851074E-3</v>
      </c>
      <c r="AN25" s="1">
        <f t="shared" si="24"/>
        <v>6.3072104957504133E-4</v>
      </c>
      <c r="AO25" s="1">
        <f t="shared" si="25"/>
        <v>1.0598579228301306</v>
      </c>
      <c r="AP25" s="1">
        <f t="shared" si="26"/>
        <v>0.15202312587561348</v>
      </c>
      <c r="AQ25" s="1">
        <f t="shared" si="27"/>
        <v>-3.429792065288044E-2</v>
      </c>
      <c r="AR25" s="1">
        <f t="shared" si="28"/>
        <v>-0.52032151213822608</v>
      </c>
      <c r="AS25" s="1">
        <f t="shared" si="29"/>
        <v>-0.26619368145714128</v>
      </c>
      <c r="AT25" s="1">
        <f t="shared" si="30"/>
        <v>-0.48698478909500786</v>
      </c>
      <c r="AU25" s="1">
        <f t="shared" si="30"/>
        <v>-0.48698478752416352</v>
      </c>
      <c r="AV25" s="1">
        <f t="shared" si="30"/>
        <v>-0.48698476175903066</v>
      </c>
      <c r="AW25" s="1">
        <f t="shared" si="30"/>
        <v>-0.48698433915700889</v>
      </c>
      <c r="AX25" s="1">
        <f t="shared" si="30"/>
        <v>-0.48697740761421127</v>
      </c>
      <c r="AY25" s="1">
        <f t="shared" si="30"/>
        <v>-0.48686371967878389</v>
      </c>
      <c r="AZ25" s="1">
        <f t="shared" si="30"/>
        <v>-0.48500003749308046</v>
      </c>
      <c r="BA25" s="1">
        <f t="shared" si="31"/>
        <v>-0.45470102245862543</v>
      </c>
      <c r="BC25" s="1">
        <f t="shared" si="0"/>
        <v>-3.5957784398412619E-3</v>
      </c>
      <c r="BD25" s="1">
        <v>2600</v>
      </c>
      <c r="BE25" s="1">
        <f t="shared" si="1"/>
        <v>-3.2071487977511186E-4</v>
      </c>
      <c r="BF25" s="1">
        <f t="shared" si="2"/>
        <v>-3.5957784398412619E-3</v>
      </c>
      <c r="BG25" s="1">
        <f t="shared" si="3"/>
        <v>3.2750635600661501E-3</v>
      </c>
      <c r="BH25" s="1">
        <f t="shared" si="4"/>
        <v>1.0235410625178563</v>
      </c>
      <c r="BI25" s="1">
        <f t="shared" si="5"/>
        <v>0.94774461348966133</v>
      </c>
      <c r="BJ25" s="1">
        <f t="shared" si="6"/>
        <v>1.222565784609829</v>
      </c>
      <c r="BK25" s="1">
        <f t="shared" si="7"/>
        <v>0.70083014631238916</v>
      </c>
      <c r="BL25" s="1">
        <f t="shared" si="32"/>
        <v>1.1584196171564143</v>
      </c>
      <c r="BM25" s="1">
        <f t="shared" si="32"/>
        <v>1.1584196171269252</v>
      </c>
      <c r="BN25" s="1">
        <f t="shared" si="32"/>
        <v>1.1584196160603921</v>
      </c>
      <c r="BO25" s="1">
        <f t="shared" si="32"/>
        <v>1.1584195774870527</v>
      </c>
      <c r="BP25" s="1">
        <f t="shared" si="32"/>
        <v>1.1584181824058133</v>
      </c>
      <c r="BQ25" s="1">
        <f t="shared" si="32"/>
        <v>1.1583677295188191</v>
      </c>
      <c r="BR25" s="1">
        <f t="shared" si="32"/>
        <v>1.1565470016731088</v>
      </c>
      <c r="BS25" s="1">
        <f t="shared" si="9"/>
        <v>1.0952149939222515</v>
      </c>
    </row>
    <row r="26" spans="1:71" x14ac:dyDescent="0.2">
      <c r="A26" s="67" t="s">
        <v>32</v>
      </c>
      <c r="B26" s="13" t="s">
        <v>109</v>
      </c>
      <c r="C26" s="68">
        <v>54085.337500000001</v>
      </c>
      <c r="D26" s="68">
        <v>5.9999999999999995E-4</v>
      </c>
      <c r="E26" s="1">
        <f t="shared" si="15"/>
        <v>70.983853551889808</v>
      </c>
      <c r="F26" s="1">
        <f t="shared" si="16"/>
        <v>71</v>
      </c>
      <c r="Q26" s="69">
        <f t="shared" si="17"/>
        <v>39066.837500000001</v>
      </c>
      <c r="R26" s="1">
        <f t="shared" si="18"/>
        <v>-4.3005999978049658E-3</v>
      </c>
      <c r="S26" s="13"/>
      <c r="T26" s="103"/>
      <c r="AF26" s="1">
        <f t="shared" si="19"/>
        <v>71</v>
      </c>
      <c r="AG26" s="1">
        <f t="shared" si="20"/>
        <v>-4.1160062726493208E-3</v>
      </c>
      <c r="AH26" s="33"/>
      <c r="AI26" s="33">
        <f t="shared" si="21"/>
        <v>-4.9454124153367508E-3</v>
      </c>
      <c r="AJ26" s="1">
        <f t="shared" si="22"/>
        <v>-4.9454124153367508E-3</v>
      </c>
      <c r="AM26" s="13">
        <f t="shared" si="23"/>
        <v>-4.9454124153367508E-3</v>
      </c>
      <c r="AN26" s="1">
        <f t="shared" si="24"/>
        <v>6.4481241753178522E-4</v>
      </c>
      <c r="AO26" s="1">
        <f t="shared" si="25"/>
        <v>1.0600115199836166</v>
      </c>
      <c r="AP26" s="1">
        <f t="shared" si="26"/>
        <v>0.15646529404770421</v>
      </c>
      <c r="AQ26" s="1">
        <f t="shared" si="27"/>
        <v>-3.4028455091366157E-2</v>
      </c>
      <c r="AR26" s="1">
        <f t="shared" si="28"/>
        <v>-0.51582553549432952</v>
      </c>
      <c r="AS26" s="1">
        <f t="shared" si="29"/>
        <v>-0.26378783836432651</v>
      </c>
      <c r="AT26" s="1">
        <f t="shared" si="30"/>
        <v>-0.48275314682330395</v>
      </c>
      <c r="AU26" s="1">
        <f t="shared" si="30"/>
        <v>-0.48275314524452495</v>
      </c>
      <c r="AV26" s="1">
        <f t="shared" si="30"/>
        <v>-0.48275311940691062</v>
      </c>
      <c r="AW26" s="1">
        <f t="shared" si="30"/>
        <v>-0.48275269655974484</v>
      </c>
      <c r="AX26" s="1">
        <f t="shared" si="30"/>
        <v>-0.48274577644013061</v>
      </c>
      <c r="AY26" s="1">
        <f t="shared" si="30"/>
        <v>-0.48263252855417915</v>
      </c>
      <c r="AZ26" s="1">
        <f t="shared" si="30"/>
        <v>-0.48078017763722847</v>
      </c>
      <c r="BA26" s="1">
        <f t="shared" si="31"/>
        <v>-0.45072766252706331</v>
      </c>
      <c r="BC26" s="1">
        <f t="shared" si="0"/>
        <v>-3.4806786361942007E-3</v>
      </c>
      <c r="BD26" s="1">
        <v>2800</v>
      </c>
      <c r="BE26" s="1">
        <f t="shared" si="1"/>
        <v>-3.4081863326915554E-4</v>
      </c>
      <c r="BF26" s="1">
        <f t="shared" si="2"/>
        <v>-3.4806786361942007E-3</v>
      </c>
      <c r="BG26" s="1">
        <f t="shared" si="3"/>
        <v>3.1398600029250451E-3</v>
      </c>
      <c r="BH26" s="1">
        <f t="shared" si="4"/>
        <v>1.0150747092924546</v>
      </c>
      <c r="BI26" s="1">
        <f t="shared" si="5"/>
        <v>0.89929287449119866</v>
      </c>
      <c r="BJ26" s="1">
        <f t="shared" si="6"/>
        <v>1.3505063070801793</v>
      </c>
      <c r="BK26" s="1">
        <f t="shared" si="7"/>
        <v>0.80084037099063921</v>
      </c>
      <c r="BL26" s="1">
        <f t="shared" si="32"/>
        <v>1.2836351062700189</v>
      </c>
      <c r="BM26" s="1">
        <f t="shared" si="32"/>
        <v>1.2836351062659972</v>
      </c>
      <c r="BN26" s="1">
        <f t="shared" si="32"/>
        <v>1.2836351060601734</v>
      </c>
      <c r="BO26" s="1">
        <f t="shared" si="32"/>
        <v>1.2836350955264277</v>
      </c>
      <c r="BP26" s="1">
        <f t="shared" si="32"/>
        <v>1.2836345564262031</v>
      </c>
      <c r="BQ26" s="1">
        <f t="shared" si="32"/>
        <v>1.2836069674545068</v>
      </c>
      <c r="BR26" s="1">
        <f t="shared" si="32"/>
        <v>1.2821984991197162</v>
      </c>
      <c r="BS26" s="1">
        <f t="shared" si="9"/>
        <v>1.2174722225857006</v>
      </c>
    </row>
    <row r="27" spans="1:71" x14ac:dyDescent="0.2">
      <c r="A27" s="67" t="s">
        <v>32</v>
      </c>
      <c r="B27" s="13" t="s">
        <v>110</v>
      </c>
      <c r="C27" s="68">
        <v>54085.476199999997</v>
      </c>
      <c r="D27" s="68">
        <v>1.1000000000000001E-3</v>
      </c>
      <c r="E27" s="1">
        <f t="shared" si="15"/>
        <v>71.504597716686305</v>
      </c>
      <c r="F27" s="1">
        <f t="shared" si="16"/>
        <v>71.5</v>
      </c>
      <c r="Q27" s="69">
        <f t="shared" si="17"/>
        <v>39066.976199999997</v>
      </c>
      <c r="R27" s="1">
        <f t="shared" si="18"/>
        <v>1.2245999969309196E-3</v>
      </c>
      <c r="S27" s="13"/>
      <c r="T27" s="103"/>
      <c r="AF27" s="1">
        <f t="shared" si="19"/>
        <v>71.5</v>
      </c>
      <c r="AG27" s="1">
        <f t="shared" si="20"/>
        <v>-4.1147455709347937E-3</v>
      </c>
      <c r="AH27" s="33"/>
      <c r="AI27" s="33">
        <f t="shared" si="21"/>
        <v>5.787040186441551E-4</v>
      </c>
      <c r="AJ27" s="1">
        <f t="shared" si="22"/>
        <v>5.787040186441551E-4</v>
      </c>
      <c r="AM27" s="13">
        <f t="shared" si="23"/>
        <v>5.787040186441551E-4</v>
      </c>
      <c r="AN27" s="1">
        <f t="shared" si="24"/>
        <v>6.4589597828676449E-4</v>
      </c>
      <c r="AO27" s="1">
        <f t="shared" si="25"/>
        <v>1.0600232867764576</v>
      </c>
      <c r="AP27" s="1">
        <f t="shared" si="26"/>
        <v>0.15680692266205673</v>
      </c>
      <c r="AQ27" s="1">
        <f t="shared" si="27"/>
        <v>-3.4007695176242921E-2</v>
      </c>
      <c r="AR27" s="1">
        <f t="shared" si="28"/>
        <v>-0.51547963724237089</v>
      </c>
      <c r="AS27" s="1">
        <f t="shared" si="29"/>
        <v>-0.26360286317934217</v>
      </c>
      <c r="AT27" s="1">
        <f t="shared" si="30"/>
        <v>-0.48242761051699506</v>
      </c>
      <c r="AU27" s="1">
        <f t="shared" si="30"/>
        <v>-0.48242760893761821</v>
      </c>
      <c r="AV27" s="1">
        <f t="shared" si="30"/>
        <v>-0.48242758309462741</v>
      </c>
      <c r="AW27" s="1">
        <f t="shared" si="30"/>
        <v>-0.48242716023159826</v>
      </c>
      <c r="AX27" s="1">
        <f t="shared" si="30"/>
        <v>-0.48242024103253633</v>
      </c>
      <c r="AY27" s="1">
        <f t="shared" si="30"/>
        <v>-0.48230702751768612</v>
      </c>
      <c r="AZ27" s="1">
        <f t="shared" si="30"/>
        <v>-0.48045555333125534</v>
      </c>
      <c r="BA27" s="1">
        <f t="shared" si="31"/>
        <v>-0.4504220194554045</v>
      </c>
      <c r="BC27" s="1">
        <f t="shared" si="0"/>
        <v>-3.3622127140628274E-3</v>
      </c>
      <c r="BD27" s="1">
        <v>3000</v>
      </c>
      <c r="BE27" s="1">
        <f t="shared" si="1"/>
        <v>-4.0498241110316097E-4</v>
      </c>
      <c r="BF27" s="1">
        <f t="shared" si="2"/>
        <v>-3.3622127140628274E-3</v>
      </c>
      <c r="BG27" s="1">
        <f t="shared" si="3"/>
        <v>2.9572303029596664E-3</v>
      </c>
      <c r="BH27" s="1">
        <f t="shared" si="4"/>
        <v>1.0065083795351366</v>
      </c>
      <c r="BI27" s="1">
        <f t="shared" si="5"/>
        <v>0.83730841880104645</v>
      </c>
      <c r="BJ27" s="1">
        <f t="shared" si="6"/>
        <v>1.4763148161748962</v>
      </c>
      <c r="BK27" s="1">
        <f t="shared" si="7"/>
        <v>0.90971638395012488</v>
      </c>
      <c r="BL27" s="1">
        <f t="shared" si="32"/>
        <v>1.4078028961335478</v>
      </c>
      <c r="BM27" s="1">
        <f t="shared" si="32"/>
        <v>1.4078028961333877</v>
      </c>
      <c r="BN27" s="1">
        <f t="shared" si="32"/>
        <v>1.4078028961190725</v>
      </c>
      <c r="BO27" s="1">
        <f t="shared" si="32"/>
        <v>1.4078028948403536</v>
      </c>
      <c r="BP27" s="1">
        <f t="shared" si="32"/>
        <v>1.4078027806163966</v>
      </c>
      <c r="BQ27" s="1">
        <f t="shared" si="32"/>
        <v>1.4077925776694811</v>
      </c>
      <c r="BR27" s="1">
        <f t="shared" si="32"/>
        <v>1.4068837483459637</v>
      </c>
      <c r="BS27" s="1">
        <f t="shared" si="9"/>
        <v>1.3397294512491498</v>
      </c>
    </row>
    <row r="28" spans="1:71" x14ac:dyDescent="0.2">
      <c r="A28" s="67" t="s">
        <v>32</v>
      </c>
      <c r="B28" s="13" t="s">
        <v>109</v>
      </c>
      <c r="C28" s="68">
        <v>54085.608500000002</v>
      </c>
      <c r="D28" s="68">
        <v>1.1999999999999999E-3</v>
      </c>
      <c r="E28" s="1">
        <f t="shared" si="15"/>
        <v>72.00131331154644</v>
      </c>
      <c r="F28" s="1">
        <f t="shared" si="16"/>
        <v>72</v>
      </c>
      <c r="Q28" s="69">
        <f t="shared" si="17"/>
        <v>39067.108500000002</v>
      </c>
      <c r="R28" s="1">
        <f t="shared" si="18"/>
        <v>3.4980000782525167E-4</v>
      </c>
      <c r="S28" s="13"/>
      <c r="T28" s="103"/>
      <c r="AF28" s="1">
        <f t="shared" si="19"/>
        <v>72</v>
      </c>
      <c r="AG28" s="1">
        <f t="shared" si="20"/>
        <v>-4.113484904606674E-3</v>
      </c>
      <c r="AH28" s="33"/>
      <c r="AI28" s="33">
        <f t="shared" si="21"/>
        <v>-2.9717947479184447E-4</v>
      </c>
      <c r="AJ28" s="1">
        <f t="shared" si="22"/>
        <v>-2.9717947479184447E-4</v>
      </c>
      <c r="AM28" s="13">
        <f t="shared" si="23"/>
        <v>-2.9717947479184447E-4</v>
      </c>
      <c r="AN28" s="1">
        <f t="shared" si="24"/>
        <v>6.4697948261709614E-4</v>
      </c>
      <c r="AO28" s="1">
        <f t="shared" si="25"/>
        <v>1.0600350466486983</v>
      </c>
      <c r="AP28" s="1">
        <f t="shared" si="26"/>
        <v>0.15714854009687912</v>
      </c>
      <c r="AQ28" s="1">
        <f t="shared" si="27"/>
        <v>-3.398693073135256E-2</v>
      </c>
      <c r="AR28" s="1">
        <f t="shared" si="28"/>
        <v>-0.51513373131329576</v>
      </c>
      <c r="AS28" s="1">
        <f t="shared" si="29"/>
        <v>-0.26341790075467197</v>
      </c>
      <c r="AT28" s="1">
        <f t="shared" si="30"/>
        <v>-0.48210207059811205</v>
      </c>
      <c r="AU28" s="1">
        <f t="shared" si="30"/>
        <v>-0.48210206901813907</v>
      </c>
      <c r="AV28" s="1">
        <f t="shared" si="30"/>
        <v>-0.48210204316980038</v>
      </c>
      <c r="AW28" s="1">
        <f t="shared" si="30"/>
        <v>-0.48210162029133685</v>
      </c>
      <c r="AX28" s="1">
        <f t="shared" si="30"/>
        <v>-0.48209470201881061</v>
      </c>
      <c r="AY28" s="1">
        <f t="shared" si="30"/>
        <v>-0.48198152294944918</v>
      </c>
      <c r="AZ28" s="1">
        <f t="shared" si="30"/>
        <v>-0.48013092621961923</v>
      </c>
      <c r="BA28" s="1">
        <f t="shared" si="31"/>
        <v>-0.45011637638374591</v>
      </c>
      <c r="BC28" s="1">
        <f t="shared" si="0"/>
        <v>-3.2403806734471428E-3</v>
      </c>
      <c r="BD28" s="1">
        <v>3200</v>
      </c>
      <c r="BE28" s="1">
        <f t="shared" si="1"/>
        <v>-5.0920192919666398E-4</v>
      </c>
      <c r="BF28" s="1">
        <f t="shared" si="2"/>
        <v>-3.2403806734471428E-3</v>
      </c>
      <c r="BG28" s="1">
        <f t="shared" si="3"/>
        <v>2.7311787442504789E-3</v>
      </c>
      <c r="BH28" s="1">
        <f t="shared" si="4"/>
        <v>0.99798541678039943</v>
      </c>
      <c r="BI28" s="1">
        <f t="shared" si="5"/>
        <v>0.76346016442159348</v>
      </c>
      <c r="BJ28" s="1">
        <f t="shared" si="6"/>
        <v>1.6000024949423086</v>
      </c>
      <c r="BK28" s="1">
        <f t="shared" si="7"/>
        <v>1.0296411270382972</v>
      </c>
      <c r="BL28" s="1">
        <f t="shared" si="32"/>
        <v>1.5309196493109796</v>
      </c>
      <c r="BM28" s="1">
        <f t="shared" si="32"/>
        <v>1.5309196493109793</v>
      </c>
      <c r="BN28" s="1">
        <f t="shared" si="32"/>
        <v>1.5309196493109591</v>
      </c>
      <c r="BO28" s="1">
        <f t="shared" si="32"/>
        <v>1.5309196493036004</v>
      </c>
      <c r="BP28" s="1">
        <f t="shared" si="32"/>
        <v>1.5309196466279229</v>
      </c>
      <c r="BQ28" s="1">
        <f t="shared" si="32"/>
        <v>1.5309186737637712</v>
      </c>
      <c r="BR28" s="1">
        <f t="shared" si="32"/>
        <v>1.5305665033220566</v>
      </c>
      <c r="BS28" s="1">
        <f t="shared" si="9"/>
        <v>1.4619866799125991</v>
      </c>
    </row>
    <row r="29" spans="1:71" x14ac:dyDescent="0.2">
      <c r="A29" s="67" t="s">
        <v>32</v>
      </c>
      <c r="B29" s="13" t="s">
        <v>109</v>
      </c>
      <c r="C29" s="68">
        <v>54090.401700000002</v>
      </c>
      <c r="D29" s="68">
        <v>5.9999999999999995E-4</v>
      </c>
      <c r="E29" s="1">
        <f t="shared" si="15"/>
        <v>89.997210433224382</v>
      </c>
      <c r="F29" s="1">
        <f t="shared" si="16"/>
        <v>90</v>
      </c>
      <c r="Q29" s="69">
        <f t="shared" si="17"/>
        <v>39071.901700000002</v>
      </c>
      <c r="R29" s="1">
        <f t="shared" si="18"/>
        <v>-7.4299999687355012E-4</v>
      </c>
      <c r="S29" s="13"/>
      <c r="T29" s="103"/>
      <c r="AF29" s="1">
        <f t="shared" si="19"/>
        <v>90</v>
      </c>
      <c r="AG29" s="1">
        <f t="shared" si="20"/>
        <v>-4.0681255317684814E-3</v>
      </c>
      <c r="AH29" s="33"/>
      <c r="AI29" s="33">
        <f t="shared" si="21"/>
        <v>-1.4289470089402893E-3</v>
      </c>
      <c r="AJ29" s="1">
        <f t="shared" si="22"/>
        <v>-1.4289470089402893E-3</v>
      </c>
      <c r="AM29" s="13">
        <f t="shared" si="23"/>
        <v>-1.4289470089402893E-3</v>
      </c>
      <c r="AN29" s="1">
        <f t="shared" si="24"/>
        <v>6.8594701206673911E-4</v>
      </c>
      <c r="AO29" s="1">
        <f t="shared" si="25"/>
        <v>1.0604537758276338</v>
      </c>
      <c r="AP29" s="1">
        <f t="shared" si="26"/>
        <v>0.16943892962216797</v>
      </c>
      <c r="AQ29" s="1">
        <f t="shared" si="27"/>
        <v>-3.3236414891370934E-2</v>
      </c>
      <c r="AR29" s="1">
        <f t="shared" si="28"/>
        <v>-0.50267604240515062</v>
      </c>
      <c r="AS29" s="1">
        <f t="shared" si="29"/>
        <v>-0.25676766869424167</v>
      </c>
      <c r="AT29" s="1">
        <f t="shared" si="30"/>
        <v>-0.47038024552182656</v>
      </c>
      <c r="AU29" s="1">
        <f t="shared" si="30"/>
        <v>-0.47038024392161698</v>
      </c>
      <c r="AV29" s="1">
        <f t="shared" si="30"/>
        <v>-0.4703802179000291</v>
      </c>
      <c r="AW29" s="1">
        <f t="shared" si="30"/>
        <v>-0.47037979475360187</v>
      </c>
      <c r="AX29" s="1">
        <f t="shared" si="30"/>
        <v>-0.47037291382968938</v>
      </c>
      <c r="AY29" s="1">
        <f t="shared" si="30"/>
        <v>-0.47026102422976918</v>
      </c>
      <c r="AZ29" s="1">
        <f t="shared" si="30"/>
        <v>-0.46844249660902543</v>
      </c>
      <c r="BA29" s="1">
        <f t="shared" si="31"/>
        <v>-0.43911322580403556</v>
      </c>
      <c r="BC29" s="1">
        <f t="shared" si="0"/>
        <v>-3.1151825143471475E-3</v>
      </c>
      <c r="BD29" s="1">
        <v>3400</v>
      </c>
      <c r="BE29" s="1">
        <f t="shared" si="1"/>
        <v>-6.4898595553695157E-4</v>
      </c>
      <c r="BF29" s="1">
        <f t="shared" si="2"/>
        <v>-3.1151825143471475E-3</v>
      </c>
      <c r="BG29" s="1">
        <f t="shared" si="3"/>
        <v>2.466196558810196E-3</v>
      </c>
      <c r="BH29" s="1">
        <f t="shared" si="4"/>
        <v>0.98963481402539832</v>
      </c>
      <c r="BI29" s="1">
        <f t="shared" si="5"/>
        <v>0.67947160756653013</v>
      </c>
      <c r="BJ29" s="1">
        <f t="shared" si="6"/>
        <v>1.721614051043965</v>
      </c>
      <c r="BK29" s="1">
        <f t="shared" si="7"/>
        <v>1.1634535109795354</v>
      </c>
      <c r="BL29" s="1">
        <f t="shared" si="32"/>
        <v>1.6529987687379457</v>
      </c>
      <c r="BM29" s="1">
        <f t="shared" si="32"/>
        <v>1.6529987687379444</v>
      </c>
      <c r="BN29" s="1">
        <f t="shared" si="32"/>
        <v>1.6529987687381795</v>
      </c>
      <c r="BO29" s="1">
        <f t="shared" si="32"/>
        <v>1.6529987686966812</v>
      </c>
      <c r="BP29" s="1">
        <f t="shared" si="32"/>
        <v>1.652998776022605</v>
      </c>
      <c r="BQ29" s="1">
        <f t="shared" si="32"/>
        <v>1.6529974827267231</v>
      </c>
      <c r="BR29" s="1">
        <f t="shared" si="32"/>
        <v>1.6532254834748412</v>
      </c>
      <c r="BS29" s="1">
        <f t="shared" si="9"/>
        <v>1.584243908576048</v>
      </c>
    </row>
    <row r="30" spans="1:71" x14ac:dyDescent="0.2">
      <c r="A30" s="67" t="s">
        <v>32</v>
      </c>
      <c r="B30" s="13" t="s">
        <v>110</v>
      </c>
      <c r="C30" s="68">
        <v>54090.535300000003</v>
      </c>
      <c r="D30" s="68">
        <v>2.9999999999999997E-4</v>
      </c>
      <c r="E30" s="1">
        <f t="shared" si="15"/>
        <v>90.49880683134559</v>
      </c>
      <c r="F30" s="1">
        <f t="shared" si="16"/>
        <v>90.5</v>
      </c>
      <c r="Q30" s="69">
        <f t="shared" si="17"/>
        <v>39072.035300000003</v>
      </c>
      <c r="R30" s="1">
        <f t="shared" si="18"/>
        <v>-3.1779999699210748E-4</v>
      </c>
      <c r="S30" s="13"/>
      <c r="T30" s="103"/>
      <c r="AF30" s="1">
        <f t="shared" si="19"/>
        <v>90.5</v>
      </c>
      <c r="AG30" s="1">
        <f t="shared" si="20"/>
        <v>-4.0668662620405652E-3</v>
      </c>
      <c r="AH30" s="33"/>
      <c r="AI30" s="33">
        <f t="shared" si="21"/>
        <v>-1.0048283383740756E-3</v>
      </c>
      <c r="AJ30" s="1">
        <f t="shared" si="22"/>
        <v>-1.0048283383740756E-3</v>
      </c>
      <c r="AM30" s="13">
        <f t="shared" si="23"/>
        <v>-1.0048283383740756E-3</v>
      </c>
      <c r="AN30" s="1">
        <f t="shared" si="24"/>
        <v>6.8702834138196817E-4</v>
      </c>
      <c r="AO30" s="1">
        <f t="shared" si="25"/>
        <v>1.0604652782147677</v>
      </c>
      <c r="AP30" s="1">
        <f t="shared" si="26"/>
        <v>0.16978010069281244</v>
      </c>
      <c r="AQ30" s="1">
        <f t="shared" si="27"/>
        <v>-3.3215484597697423E-2</v>
      </c>
      <c r="AR30" s="1">
        <f t="shared" si="28"/>
        <v>-0.50232985555097398</v>
      </c>
      <c r="AS30" s="1">
        <f t="shared" si="29"/>
        <v>-0.25658317147866416</v>
      </c>
      <c r="AT30" s="1">
        <f t="shared" si="30"/>
        <v>-0.47005457343728085</v>
      </c>
      <c r="AU30" s="1">
        <f t="shared" si="30"/>
        <v>-0.47005457183654376</v>
      </c>
      <c r="AV30" s="1">
        <f t="shared" si="30"/>
        <v>-0.47005454581068545</v>
      </c>
      <c r="AW30" s="1">
        <f t="shared" si="30"/>
        <v>-0.47005412266485991</v>
      </c>
      <c r="AX30" s="1">
        <f t="shared" si="30"/>
        <v>-0.47004724288954958</v>
      </c>
      <c r="AY30" s="1">
        <f t="shared" si="30"/>
        <v>-0.46993539047811811</v>
      </c>
      <c r="AZ30" s="1">
        <f t="shared" si="30"/>
        <v>-0.46811776693677826</v>
      </c>
      <c r="BA30" s="1">
        <f t="shared" si="31"/>
        <v>-0.43880758273237697</v>
      </c>
      <c r="BC30" s="1">
        <f t="shared" si="0"/>
        <v>-2.9866182367628406E-3</v>
      </c>
      <c r="BD30" s="1">
        <v>3600</v>
      </c>
      <c r="BE30" s="1">
        <f t="shared" si="1"/>
        <v>-8.1947982677585147E-4</v>
      </c>
      <c r="BF30" s="1">
        <f t="shared" si="2"/>
        <v>-2.9866182367628406E-3</v>
      </c>
      <c r="BG30" s="1">
        <f t="shared" si="3"/>
        <v>2.1671384099869891E-3</v>
      </c>
      <c r="BH30" s="1">
        <f t="shared" si="4"/>
        <v>0.98157041509896537</v>
      </c>
      <c r="BI30" s="1">
        <f t="shared" si="5"/>
        <v>0.58706884041477225</v>
      </c>
      <c r="BJ30" s="1">
        <f t="shared" si="6"/>
        <v>1.8412229905388946</v>
      </c>
      <c r="BK30" s="1">
        <f t="shared" si="7"/>
        <v>1.3149311562318977</v>
      </c>
      <c r="BL30" s="1">
        <f t="shared" si="32"/>
        <v>1.7740685760659725</v>
      </c>
      <c r="BM30" s="1">
        <f t="shared" si="32"/>
        <v>1.7740685760655541</v>
      </c>
      <c r="BN30" s="1">
        <f t="shared" si="32"/>
        <v>1.7740685760955963</v>
      </c>
      <c r="BO30" s="1">
        <f t="shared" si="32"/>
        <v>1.7740685739384707</v>
      </c>
      <c r="BP30" s="1">
        <f t="shared" si="32"/>
        <v>1.7740687288271755</v>
      </c>
      <c r="BQ30" s="1">
        <f t="shared" si="32"/>
        <v>1.7740576070134022</v>
      </c>
      <c r="BR30" s="1">
        <f t="shared" si="32"/>
        <v>1.7748546913689278</v>
      </c>
      <c r="BS30" s="1">
        <f t="shared" si="9"/>
        <v>1.7065011372394974</v>
      </c>
    </row>
    <row r="31" spans="1:71" x14ac:dyDescent="0.2">
      <c r="A31" s="67" t="s">
        <v>32</v>
      </c>
      <c r="B31" s="13" t="s">
        <v>109</v>
      </c>
      <c r="C31" s="68">
        <v>54097.322899999999</v>
      </c>
      <c r="D31" s="68">
        <v>8.0000000000000004E-4</v>
      </c>
      <c r="E31" s="1">
        <f t="shared" si="15"/>
        <v>115.98260706981419</v>
      </c>
      <c r="F31" s="1">
        <f t="shared" si="16"/>
        <v>116</v>
      </c>
      <c r="Q31" s="69">
        <f t="shared" si="17"/>
        <v>39078.822899999999</v>
      </c>
      <c r="R31" s="1">
        <f t="shared" si="18"/>
        <v>-4.6326000010594726E-3</v>
      </c>
      <c r="S31" s="13"/>
      <c r="T31" s="103"/>
      <c r="AF31" s="1">
        <f t="shared" si="19"/>
        <v>116</v>
      </c>
      <c r="AG31" s="1">
        <f t="shared" si="20"/>
        <v>-4.0026994304325431E-3</v>
      </c>
      <c r="AH31" s="33"/>
      <c r="AI31" s="33">
        <f t="shared" si="21"/>
        <v>-5.3746923162954737E-3</v>
      </c>
      <c r="AJ31" s="1">
        <f t="shared" si="22"/>
        <v>-5.3746923162954737E-3</v>
      </c>
      <c r="AM31" s="13">
        <f t="shared" si="23"/>
        <v>-5.3746923162954737E-3</v>
      </c>
      <c r="AN31" s="1">
        <f t="shared" si="24"/>
        <v>7.4209231523600144E-4</v>
      </c>
      <c r="AO31" s="1">
        <f t="shared" si="25"/>
        <v>1.061042577697048</v>
      </c>
      <c r="AP31" s="1">
        <f t="shared" si="26"/>
        <v>0.18716162325207605</v>
      </c>
      <c r="AQ31" s="1">
        <f t="shared" si="27"/>
        <v>-3.2142215150001631E-2</v>
      </c>
      <c r="AR31" s="1">
        <f t="shared" si="28"/>
        <v>-0.48466447040195293</v>
      </c>
      <c r="AS31" s="1">
        <f t="shared" si="29"/>
        <v>-0.24719002286926148</v>
      </c>
      <c r="AT31" s="1">
        <f t="shared" ref="AT31:AZ40" si="33">$BA31+$AH$7*SIN(AU31)</f>
        <v>-0.45344066220151225</v>
      </c>
      <c r="AU31" s="1">
        <f t="shared" si="33"/>
        <v>-0.4534406605764541</v>
      </c>
      <c r="AV31" s="1">
        <f t="shared" si="33"/>
        <v>-0.45344063437271326</v>
      </c>
      <c r="AW31" s="1">
        <f t="shared" si="33"/>
        <v>-0.45344021184261629</v>
      </c>
      <c r="AX31" s="1">
        <f t="shared" si="33"/>
        <v>-0.45343339864105281</v>
      </c>
      <c r="AY31" s="1">
        <f t="shared" si="33"/>
        <v>-0.45332354044054896</v>
      </c>
      <c r="AZ31" s="1">
        <f t="shared" si="33"/>
        <v>-0.45155296242466003</v>
      </c>
      <c r="BA31" s="1">
        <f t="shared" si="31"/>
        <v>-0.4232197860777871</v>
      </c>
      <c r="BC31" s="1">
        <f t="shared" si="0"/>
        <v>-2.8546878406942229E-3</v>
      </c>
      <c r="BD31" s="1">
        <v>3800</v>
      </c>
      <c r="BE31" s="1">
        <f t="shared" si="1"/>
        <v>-1.0155765650290188E-3</v>
      </c>
      <c r="BF31" s="1">
        <f t="shared" si="2"/>
        <v>-2.8546878406942229E-3</v>
      </c>
      <c r="BG31" s="1">
        <f t="shared" si="3"/>
        <v>1.839111275665204E-3</v>
      </c>
      <c r="BH31" s="1">
        <f t="shared" si="4"/>
        <v>0.97389095514030954</v>
      </c>
      <c r="BI31" s="1">
        <f t="shared" si="5"/>
        <v>0.48794094631272344</v>
      </c>
      <c r="BJ31" s="1">
        <f t="shared" si="6"/>
        <v>1.9589270072704021</v>
      </c>
      <c r="BK31" s="1">
        <f t="shared" si="7"/>
        <v>1.4892305434313768</v>
      </c>
      <c r="BL31" s="1">
        <f t="shared" si="32"/>
        <v>1.8941704457772375</v>
      </c>
      <c r="BM31" s="1">
        <f t="shared" si="32"/>
        <v>1.8941704457705344</v>
      </c>
      <c r="BN31" s="1">
        <f t="shared" si="32"/>
        <v>1.8941704460762954</v>
      </c>
      <c r="BO31" s="1">
        <f t="shared" si="32"/>
        <v>1.8941704321286752</v>
      </c>
      <c r="BP31" s="1">
        <f t="shared" si="32"/>
        <v>1.8941710683639419</v>
      </c>
      <c r="BQ31" s="1">
        <f t="shared" si="32"/>
        <v>1.8941420445986952</v>
      </c>
      <c r="BR31" s="1">
        <f t="shared" si="32"/>
        <v>1.8954635022377333</v>
      </c>
      <c r="BS31" s="1">
        <f t="shared" si="9"/>
        <v>1.8287583659029465</v>
      </c>
    </row>
    <row r="32" spans="1:71" x14ac:dyDescent="0.2">
      <c r="A32" s="67" t="s">
        <v>32</v>
      </c>
      <c r="B32" s="13" t="s">
        <v>110</v>
      </c>
      <c r="C32" s="68">
        <v>54097.462599999999</v>
      </c>
      <c r="D32" s="68">
        <v>1.1000000000000001E-3</v>
      </c>
      <c r="E32" s="1">
        <f t="shared" si="15"/>
        <v>116.50710569868288</v>
      </c>
      <c r="F32" s="1">
        <f t="shared" si="16"/>
        <v>116.5</v>
      </c>
      <c r="Q32" s="69">
        <f t="shared" si="17"/>
        <v>39078.962599999999</v>
      </c>
      <c r="R32" s="1">
        <f t="shared" si="18"/>
        <v>1.8926000047940761E-3</v>
      </c>
      <c r="S32" s="13"/>
      <c r="T32" s="103"/>
      <c r="AF32" s="1">
        <f t="shared" si="19"/>
        <v>116.5</v>
      </c>
      <c r="AG32" s="1">
        <f t="shared" si="20"/>
        <v>-4.0014424108626582E-3</v>
      </c>
      <c r="AH32" s="33"/>
      <c r="AI32" s="33">
        <f t="shared" si="21"/>
        <v>1.1494297043893854E-3</v>
      </c>
      <c r="AJ32" s="1">
        <f t="shared" si="22"/>
        <v>1.1494297043893854E-3</v>
      </c>
      <c r="AM32" s="13">
        <f t="shared" si="23"/>
        <v>1.1494297043893854E-3</v>
      </c>
      <c r="AN32" s="1">
        <f t="shared" si="24"/>
        <v>7.4317030040469084E-4</v>
      </c>
      <c r="AO32" s="1">
        <f t="shared" si="25"/>
        <v>1.0610537135991802</v>
      </c>
      <c r="AP32" s="1">
        <f t="shared" si="26"/>
        <v>0.18750205906027803</v>
      </c>
      <c r="AQ32" s="1">
        <f t="shared" si="27"/>
        <v>-3.2121057616436258E-2</v>
      </c>
      <c r="AR32" s="1">
        <f t="shared" si="28"/>
        <v>-0.48431789913219558</v>
      </c>
      <c r="AS32" s="1">
        <f t="shared" si="29"/>
        <v>-0.24700615685224486</v>
      </c>
      <c r="AT32" s="1">
        <f t="shared" si="33"/>
        <v>-0.45311480934943527</v>
      </c>
      <c r="AU32" s="1">
        <f t="shared" si="33"/>
        <v>-0.45311480772395213</v>
      </c>
      <c r="AV32" s="1">
        <f t="shared" si="33"/>
        <v>-0.45311478151751788</v>
      </c>
      <c r="AW32" s="1">
        <f t="shared" si="33"/>
        <v>-0.45311435901105751</v>
      </c>
      <c r="AX32" s="1">
        <f t="shared" si="33"/>
        <v>-0.4531075472718894</v>
      </c>
      <c r="AY32" s="1">
        <f t="shared" si="33"/>
        <v>-0.45299773007961291</v>
      </c>
      <c r="AZ32" s="1">
        <f t="shared" si="33"/>
        <v>-0.45122809274198938</v>
      </c>
      <c r="BA32" s="1">
        <f t="shared" si="31"/>
        <v>-0.42291414300612851</v>
      </c>
      <c r="BC32" s="1">
        <f t="shared" si="0"/>
        <v>-2.7193913261412935E-3</v>
      </c>
      <c r="BD32" s="1">
        <v>4000</v>
      </c>
      <c r="BE32" s="1">
        <f t="shared" si="1"/>
        <v>-1.2320139862766095E-3</v>
      </c>
      <c r="BF32" s="1">
        <f t="shared" si="2"/>
        <v>-2.7193913261412935E-3</v>
      </c>
      <c r="BG32" s="1">
        <f t="shared" si="3"/>
        <v>1.4873773398646839E-3</v>
      </c>
      <c r="BH32" s="1">
        <f t="shared" si="4"/>
        <v>0.96668071515848353</v>
      </c>
      <c r="BI32" s="1">
        <f t="shared" si="5"/>
        <v>0.38371193957195704</v>
      </c>
      <c r="BJ32" s="1">
        <f t="shared" si="6"/>
        <v>2.0748436851460048</v>
      </c>
      <c r="BK32" s="1">
        <f t="shared" si="7"/>
        <v>1.6935978348121277</v>
      </c>
      <c r="BL32" s="1">
        <f t="shared" ref="BL32:BR41" si="34">$BS32+$AH$7*SIN(BM32)</f>
        <v>2.0133569842282921</v>
      </c>
      <c r="BM32" s="1">
        <f t="shared" si="34"/>
        <v>2.0133569841883716</v>
      </c>
      <c r="BN32" s="1">
        <f t="shared" si="34"/>
        <v>2.0133569855395734</v>
      </c>
      <c r="BO32" s="1">
        <f t="shared" si="34"/>
        <v>2.0133569398049032</v>
      </c>
      <c r="BP32" s="1">
        <f t="shared" si="34"/>
        <v>2.0133584878023636</v>
      </c>
      <c r="BQ32" s="1">
        <f t="shared" si="34"/>
        <v>2.0133060893770245</v>
      </c>
      <c r="BR32" s="1">
        <f t="shared" si="34"/>
        <v>2.0150765240279185</v>
      </c>
      <c r="BS32" s="1">
        <f t="shared" si="9"/>
        <v>1.9510155945663958</v>
      </c>
    </row>
    <row r="33" spans="1:71" x14ac:dyDescent="0.2">
      <c r="A33" s="67" t="s">
        <v>32</v>
      </c>
      <c r="B33" s="70" t="s">
        <v>109</v>
      </c>
      <c r="C33" s="64">
        <v>54097.594899999996</v>
      </c>
      <c r="D33" s="64">
        <v>1.5E-3</v>
      </c>
      <c r="E33" s="1">
        <f t="shared" si="15"/>
        <v>117.0038212935157</v>
      </c>
      <c r="F33" s="1">
        <f t="shared" si="16"/>
        <v>117</v>
      </c>
      <c r="Q33" s="69">
        <f t="shared" si="17"/>
        <v>39079.094899999996</v>
      </c>
      <c r="R33" s="1">
        <f t="shared" si="18"/>
        <v>1.0178000011364929E-3</v>
      </c>
      <c r="S33" s="13"/>
      <c r="T33" s="103"/>
      <c r="AF33" s="1">
        <f t="shared" si="19"/>
        <v>117</v>
      </c>
      <c r="AG33" s="1">
        <f t="shared" si="20"/>
        <v>-4.0001854378556058E-3</v>
      </c>
      <c r="AH33" s="33"/>
      <c r="AI33" s="33">
        <f t="shared" si="21"/>
        <v>2.7355178316418468E-4</v>
      </c>
      <c r="AJ33" s="1">
        <f t="shared" si="22"/>
        <v>2.7355178316418468E-4</v>
      </c>
      <c r="AM33" s="13">
        <f t="shared" si="23"/>
        <v>2.7355178316418468E-4</v>
      </c>
      <c r="AN33" s="1">
        <f t="shared" si="24"/>
        <v>7.4424821797230826E-4</v>
      </c>
      <c r="AO33" s="1">
        <f t="shared" si="25"/>
        <v>1.0610648424014932</v>
      </c>
      <c r="AP33" s="1">
        <f t="shared" si="26"/>
        <v>0.18784247949022689</v>
      </c>
      <c r="AQ33" s="1">
        <f t="shared" si="27"/>
        <v>-3.209989578067101E-2</v>
      </c>
      <c r="AR33" s="1">
        <f t="shared" si="28"/>
        <v>-0.48397132059005638</v>
      </c>
      <c r="AS33" s="1">
        <f t="shared" si="29"/>
        <v>-0.24682230271673655</v>
      </c>
      <c r="AT33" s="1">
        <f t="shared" si="33"/>
        <v>-0.45278895307856093</v>
      </c>
      <c r="AU33" s="1">
        <f t="shared" si="33"/>
        <v>-0.45278895145265485</v>
      </c>
      <c r="AV33" s="1">
        <f t="shared" si="33"/>
        <v>-0.45278892524355818</v>
      </c>
      <c r="AW33" s="1">
        <f t="shared" si="33"/>
        <v>-0.45278850276118254</v>
      </c>
      <c r="AX33" s="1">
        <f t="shared" si="33"/>
        <v>-0.45278169249045752</v>
      </c>
      <c r="AY33" s="1">
        <f t="shared" si="33"/>
        <v>-0.45267191637940896</v>
      </c>
      <c r="AZ33" s="1">
        <f t="shared" si="33"/>
        <v>-0.45090322041429515</v>
      </c>
      <c r="BA33" s="1">
        <f t="shared" si="31"/>
        <v>-0.42260849993446992</v>
      </c>
      <c r="BC33" s="1">
        <f t="shared" si="0"/>
        <v>-2.5807286931040529E-3</v>
      </c>
      <c r="BD33" s="1">
        <v>4200</v>
      </c>
      <c r="BE33" s="1">
        <f t="shared" si="1"/>
        <v>-1.463457475509661E-3</v>
      </c>
      <c r="BF33" s="1">
        <f t="shared" si="2"/>
        <v>-2.5807286931040529E-3</v>
      </c>
      <c r="BG33" s="1">
        <f t="shared" si="3"/>
        <v>1.1172712175943919E-3</v>
      </c>
      <c r="BH33" s="1">
        <f t="shared" si="4"/>
        <v>0.96001058465911315</v>
      </c>
      <c r="BI33" s="1">
        <f t="shared" si="5"/>
        <v>0.27592279593590852</v>
      </c>
      <c r="BJ33" s="1">
        <f t="shared" si="6"/>
        <v>2.1891066358827524</v>
      </c>
      <c r="BK33" s="1">
        <f t="shared" si="7"/>
        <v>1.9385672911212448</v>
      </c>
      <c r="BL33" s="1">
        <f t="shared" si="34"/>
        <v>2.1316903161276159</v>
      </c>
      <c r="BM33" s="1">
        <f t="shared" si="34"/>
        <v>2.1316903159864369</v>
      </c>
      <c r="BN33" s="1">
        <f t="shared" si="34"/>
        <v>2.1316903198335386</v>
      </c>
      <c r="BO33" s="1">
        <f t="shared" si="34"/>
        <v>2.1316902150010466</v>
      </c>
      <c r="BP33" s="1">
        <f t="shared" si="34"/>
        <v>2.1316930716519722</v>
      </c>
      <c r="BQ33" s="1">
        <f t="shared" si="34"/>
        <v>2.131615224207311</v>
      </c>
      <c r="BR33" s="1">
        <f t="shared" si="34"/>
        <v>2.1337332300464982</v>
      </c>
      <c r="BS33" s="1">
        <f t="shared" si="9"/>
        <v>2.073272823229845</v>
      </c>
    </row>
    <row r="34" spans="1:71" x14ac:dyDescent="0.2">
      <c r="A34" s="67" t="s">
        <v>32</v>
      </c>
      <c r="B34" s="70" t="s">
        <v>110</v>
      </c>
      <c r="C34" s="64">
        <v>54114.241999999998</v>
      </c>
      <c r="D34" s="64">
        <v>1.6000000000000001E-3</v>
      </c>
      <c r="E34" s="1">
        <f t="shared" si="15"/>
        <v>179.50475990953748</v>
      </c>
      <c r="F34" s="1">
        <f t="shared" si="16"/>
        <v>179.5</v>
      </c>
      <c r="Q34" s="69">
        <f t="shared" si="17"/>
        <v>39095.741999999998</v>
      </c>
      <c r="R34" s="1">
        <f t="shared" si="18"/>
        <v>1.2677999984589405E-3</v>
      </c>
      <c r="S34" s="13"/>
      <c r="T34" s="103"/>
      <c r="AF34" s="1">
        <f t="shared" si="19"/>
        <v>179.5</v>
      </c>
      <c r="AG34" s="1">
        <f t="shared" si="20"/>
        <v>-3.8434718649675093E-3</v>
      </c>
      <c r="AH34" s="33"/>
      <c r="AI34" s="33">
        <f t="shared" si="21"/>
        <v>3.8938581367208437E-4</v>
      </c>
      <c r="AJ34" s="1">
        <f t="shared" si="22"/>
        <v>3.8938581367208437E-4</v>
      </c>
      <c r="AM34" s="13">
        <f t="shared" si="23"/>
        <v>3.8938581367208437E-4</v>
      </c>
      <c r="AN34" s="1">
        <f t="shared" si="24"/>
        <v>8.7841418478685617E-4</v>
      </c>
      <c r="AO34" s="1">
        <f t="shared" si="25"/>
        <v>1.0623993942339192</v>
      </c>
      <c r="AP34" s="1">
        <f t="shared" si="26"/>
        <v>0.23025830627727692</v>
      </c>
      <c r="AQ34" s="1">
        <f t="shared" si="27"/>
        <v>-2.9421656749562517E-2</v>
      </c>
      <c r="AR34" s="1">
        <f t="shared" si="28"/>
        <v>-0.44059326827851114</v>
      </c>
      <c r="AS34" s="1">
        <f t="shared" si="29"/>
        <v>-0.22393090971073451</v>
      </c>
      <c r="AT34" s="1">
        <f t="shared" si="33"/>
        <v>-0.41203072926436785</v>
      </c>
      <c r="AU34" s="1">
        <f t="shared" si="33"/>
        <v>-0.41203072760245718</v>
      </c>
      <c r="AV34" s="1">
        <f t="shared" si="33"/>
        <v>-0.41203070131230329</v>
      </c>
      <c r="AW34" s="1">
        <f t="shared" si="33"/>
        <v>-0.41203028542224723</v>
      </c>
      <c r="AX34" s="1">
        <f t="shared" si="33"/>
        <v>-0.41202370637083169</v>
      </c>
      <c r="AY34" s="1">
        <f t="shared" si="33"/>
        <v>-0.41191963350250305</v>
      </c>
      <c r="AZ34" s="1">
        <f t="shared" si="33"/>
        <v>-0.41027395125915533</v>
      </c>
      <c r="BA34" s="1">
        <f t="shared" si="31"/>
        <v>-0.38440311597714194</v>
      </c>
      <c r="BC34" s="1">
        <f t="shared" ref="BC34:BC65" si="35">AH$3+AH$4*BD34+AH$5*BD34^2</f>
        <v>-2.4386999415825015E-3</v>
      </c>
      <c r="BD34" s="1">
        <v>4400</v>
      </c>
      <c r="BE34" s="1">
        <f t="shared" ref="BE34:BE65" si="36">AH$3+AH$4*BD34+AH$5*BD34^2+BG34</f>
        <v>-1.7045690392721432E-3</v>
      </c>
      <c r="BF34" s="1">
        <f t="shared" ref="BF34:BF65" si="37">AH$3+AH$4*BD34+AH$5*BD34^2</f>
        <v>-2.4386999415825015E-3</v>
      </c>
      <c r="BG34" s="1">
        <f t="shared" ref="BG34:BG65" si="38">$AH$6*($AH$11/BH34*BI34+$AH$12)</f>
        <v>7.3413090231035821E-4</v>
      </c>
      <c r="BH34" s="1">
        <f t="shared" ref="BH34:BH65" si="39">1+$AH$7*COS(BJ34)</f>
        <v>0.95393935780361505</v>
      </c>
      <c r="BI34" s="1">
        <f t="shared" ref="BI34:BI65" si="40">SIN(BJ34+RADIANS($AH$9))</f>
        <v>0.16602183702999801</v>
      </c>
      <c r="BJ34" s="1">
        <f t="shared" ref="BJ34:BJ65" si="41">2*ATAN(BK34)</f>
        <v>2.3018621333419871</v>
      </c>
      <c r="BK34" s="1">
        <f t="shared" ref="BK34:BK65" si="42">SQRT((1+$AH$7)/(1-$AH$7))*TAN(BL34/2)</f>
        <v>2.2400884440702438</v>
      </c>
      <c r="BL34" s="1">
        <f t="shared" si="34"/>
        <v>2.2492405174967032</v>
      </c>
      <c r="BM34" s="1">
        <f t="shared" si="34"/>
        <v>2.2492405171396137</v>
      </c>
      <c r="BN34" s="1">
        <f t="shared" si="34"/>
        <v>2.2492405253873353</v>
      </c>
      <c r="BO34" s="1">
        <f t="shared" si="34"/>
        <v>2.2492403348891488</v>
      </c>
      <c r="BP34" s="1">
        <f t="shared" si="34"/>
        <v>2.2492447348271076</v>
      </c>
      <c r="BQ34" s="1">
        <f t="shared" si="34"/>
        <v>2.2491431032993723</v>
      </c>
      <c r="BR34" s="1">
        <f t="shared" si="34"/>
        <v>2.2514873696945537</v>
      </c>
      <c r="BS34" s="1">
        <f t="shared" ref="BS34:BS65" si="43">RADIANS($AH$9)+$AH$18*(BD34-AH$15)</f>
        <v>2.1955300518932939</v>
      </c>
    </row>
    <row r="35" spans="1:71" x14ac:dyDescent="0.2">
      <c r="A35" s="67" t="s">
        <v>32</v>
      </c>
      <c r="B35" s="70" t="s">
        <v>109</v>
      </c>
      <c r="C35" s="64">
        <v>54114.368699999999</v>
      </c>
      <c r="D35" s="64">
        <v>5.9999999999999995E-4</v>
      </c>
      <c r="E35" s="1">
        <f t="shared" si="15"/>
        <v>179.98045050565892</v>
      </c>
      <c r="F35" s="1">
        <f t="shared" si="16"/>
        <v>180</v>
      </c>
      <c r="Q35" s="69">
        <f t="shared" si="17"/>
        <v>39095.868699999999</v>
      </c>
      <c r="R35" s="1">
        <f t="shared" si="18"/>
        <v>-5.2069999946979806E-3</v>
      </c>
      <c r="S35" s="13"/>
      <c r="T35" s="103"/>
      <c r="AF35" s="1">
        <f t="shared" si="19"/>
        <v>180</v>
      </c>
      <c r="AG35" s="1">
        <f t="shared" si="20"/>
        <v>-3.8422217515674323E-3</v>
      </c>
      <c r="AH35" s="33"/>
      <c r="AI35" s="33">
        <f t="shared" si="21"/>
        <v>-6.086482586627172E-3</v>
      </c>
      <c r="AJ35" s="1">
        <f t="shared" si="22"/>
        <v>-6.086482586627172E-3</v>
      </c>
      <c r="AM35" s="13">
        <f t="shared" si="23"/>
        <v>-6.086482586627172E-3</v>
      </c>
      <c r="AN35" s="1">
        <f t="shared" si="24"/>
        <v>8.7948259192919143E-4</v>
      </c>
      <c r="AO35" s="1">
        <f t="shared" si="25"/>
        <v>1.0624096132539431</v>
      </c>
      <c r="AP35" s="1">
        <f t="shared" si="26"/>
        <v>0.23059641391319202</v>
      </c>
      <c r="AQ35" s="1">
        <f t="shared" si="27"/>
        <v>-2.939997381193369E-2</v>
      </c>
      <c r="AR35" s="1">
        <f t="shared" si="28"/>
        <v>-0.44024581038509281</v>
      </c>
      <c r="AS35" s="1">
        <f t="shared" si="29"/>
        <v>-0.22374847621232871</v>
      </c>
      <c r="AT35" s="1">
        <f t="shared" si="33"/>
        <v>-0.41170445986838433</v>
      </c>
      <c r="AU35" s="1">
        <f t="shared" si="33"/>
        <v>-0.41170445820632656</v>
      </c>
      <c r="AV35" s="1">
        <f t="shared" si="33"/>
        <v>-0.41170443191759376</v>
      </c>
      <c r="AW35" s="1">
        <f t="shared" si="33"/>
        <v>-0.41170401610928825</v>
      </c>
      <c r="AX35" s="1">
        <f t="shared" si="33"/>
        <v>-0.41169743928856201</v>
      </c>
      <c r="AY35" s="1">
        <f t="shared" si="33"/>
        <v>-0.41159341653110654</v>
      </c>
      <c r="AZ35" s="1">
        <f t="shared" si="33"/>
        <v>-0.40994876011167258</v>
      </c>
      <c r="BA35" s="1">
        <f t="shared" si="31"/>
        <v>-0.38409747290548335</v>
      </c>
      <c r="BC35" s="1">
        <f t="shared" si="35"/>
        <v>-2.2933050715766385E-3</v>
      </c>
      <c r="BD35" s="1">
        <v>4600</v>
      </c>
      <c r="BE35" s="1">
        <f t="shared" si="36"/>
        <v>-1.9500638674655748E-3</v>
      </c>
      <c r="BF35" s="1">
        <f t="shared" si="37"/>
        <v>-2.2933050715766385E-3</v>
      </c>
      <c r="BG35" s="1">
        <f t="shared" si="38"/>
        <v>3.4324120411106381E-4</v>
      </c>
      <c r="BH35" s="1">
        <f t="shared" si="39"/>
        <v>0.9485151243405231</v>
      </c>
      <c r="BI35" s="1">
        <f t="shared" si="40"/>
        <v>5.5361694434913754E-2</v>
      </c>
      <c r="BJ35" s="1">
        <f t="shared" si="41"/>
        <v>2.4132662586987417</v>
      </c>
      <c r="BK35" s="1">
        <f t="shared" si="42"/>
        <v>2.6235469266023244</v>
      </c>
      <c r="BL35" s="1">
        <f t="shared" si="34"/>
        <v>2.3660842149107397</v>
      </c>
      <c r="BM35" s="1">
        <f t="shared" si="34"/>
        <v>2.3660842142031875</v>
      </c>
      <c r="BN35" s="1">
        <f t="shared" si="34"/>
        <v>2.3660842285662911</v>
      </c>
      <c r="BO35" s="1">
        <f t="shared" si="34"/>
        <v>2.3660839369994604</v>
      </c>
      <c r="BP35" s="1">
        <f t="shared" si="34"/>
        <v>2.3660898557051353</v>
      </c>
      <c r="BQ35" s="1">
        <f t="shared" si="34"/>
        <v>2.3659697013011671</v>
      </c>
      <c r="BR35" s="1">
        <f t="shared" si="34"/>
        <v>2.3684061660842475</v>
      </c>
      <c r="BS35" s="1">
        <f t="shared" si="43"/>
        <v>2.3177872805567432</v>
      </c>
    </row>
    <row r="36" spans="1:71" x14ac:dyDescent="0.2">
      <c r="A36" s="67" t="s">
        <v>32</v>
      </c>
      <c r="B36" s="70" t="s">
        <v>110</v>
      </c>
      <c r="C36" s="64">
        <v>54114.504099999998</v>
      </c>
      <c r="D36" s="64">
        <v>5.0000000000000001E-4</v>
      </c>
      <c r="E36" s="1">
        <f t="shared" si="15"/>
        <v>180.48880493907728</v>
      </c>
      <c r="F36" s="1">
        <f t="shared" si="16"/>
        <v>180.5</v>
      </c>
      <c r="Q36" s="69">
        <f t="shared" si="17"/>
        <v>39096.004099999998</v>
      </c>
      <c r="R36" s="1">
        <f t="shared" si="18"/>
        <v>-2.981799996632617E-3</v>
      </c>
      <c r="S36" s="13"/>
      <c r="T36" s="103"/>
      <c r="AF36" s="1">
        <f t="shared" si="19"/>
        <v>180.5</v>
      </c>
      <c r="AG36" s="1">
        <f t="shared" si="20"/>
        <v>-3.8409717004798303E-3</v>
      </c>
      <c r="AH36" s="33"/>
      <c r="AI36" s="33">
        <f t="shared" si="21"/>
        <v>-3.8623509123534281E-3</v>
      </c>
      <c r="AJ36" s="1">
        <f t="shared" si="22"/>
        <v>-3.8623509123534281E-3</v>
      </c>
      <c r="AM36" s="13">
        <f t="shared" si="23"/>
        <v>-3.8623509123534281E-3</v>
      </c>
      <c r="AN36" s="1">
        <f t="shared" si="24"/>
        <v>8.8055091572081115E-4</v>
      </c>
      <c r="AO36" s="1">
        <f t="shared" si="25"/>
        <v>1.0624198249357444</v>
      </c>
      <c r="AP36" s="1">
        <f t="shared" si="26"/>
        <v>0.23093450021114581</v>
      </c>
      <c r="AQ36" s="1">
        <f t="shared" si="27"/>
        <v>-2.9378286907853823E-2</v>
      </c>
      <c r="AR36" s="1">
        <f t="shared" si="28"/>
        <v>-0.43989834580981019</v>
      </c>
      <c r="AS36" s="1">
        <f t="shared" si="29"/>
        <v>-0.22356605338841315</v>
      </c>
      <c r="AT36" s="1">
        <f t="shared" si="33"/>
        <v>-0.4113781873352188</v>
      </c>
      <c r="AU36" s="1">
        <f t="shared" si="33"/>
        <v>-0.41137818567301632</v>
      </c>
      <c r="AV36" s="1">
        <f t="shared" si="33"/>
        <v>-0.41137815938573824</v>
      </c>
      <c r="AW36" s="1">
        <f t="shared" si="33"/>
        <v>-0.41137774365964841</v>
      </c>
      <c r="AX36" s="1">
        <f t="shared" si="33"/>
        <v>-0.41137116907564131</v>
      </c>
      <c r="AY36" s="1">
        <f t="shared" si="33"/>
        <v>-0.41126719649921339</v>
      </c>
      <c r="AZ36" s="1">
        <f t="shared" si="33"/>
        <v>-0.40962356654922244</v>
      </c>
      <c r="BA36" s="1">
        <f t="shared" si="31"/>
        <v>-0.38379182983382476</v>
      </c>
      <c r="BC36" s="1">
        <f t="shared" si="35"/>
        <v>-2.1445440830864643E-3</v>
      </c>
      <c r="BD36" s="1">
        <v>4800</v>
      </c>
      <c r="BE36" s="1">
        <f t="shared" si="36"/>
        <v>-2.1947559992031209E-3</v>
      </c>
      <c r="BF36" s="1">
        <f t="shared" si="37"/>
        <v>-2.1445440830864643E-3</v>
      </c>
      <c r="BG36" s="1">
        <f t="shared" si="38"/>
        <v>-5.0211916116656505E-5</v>
      </c>
      <c r="BH36" s="1">
        <f t="shared" si="39"/>
        <v>0.94377665111576681</v>
      </c>
      <c r="BI36" s="1">
        <f t="shared" si="40"/>
        <v>-5.4798802310841263E-2</v>
      </c>
      <c r="BJ36" s="1">
        <f t="shared" si="41"/>
        <v>2.5234825374490786</v>
      </c>
      <c r="BK36" s="1">
        <f t="shared" si="42"/>
        <v>3.1319890541341739</v>
      </c>
      <c r="BL36" s="1">
        <f t="shared" si="34"/>
        <v>2.4823033559261378</v>
      </c>
      <c r="BM36" s="1">
        <f t="shared" si="34"/>
        <v>2.4823033547730979</v>
      </c>
      <c r="BN36" s="1">
        <f t="shared" si="34"/>
        <v>2.4823033759182005</v>
      </c>
      <c r="BO36" s="1">
        <f t="shared" si="34"/>
        <v>2.4823029881472323</v>
      </c>
      <c r="BP36" s="1">
        <f t="shared" si="34"/>
        <v>2.4823100992941343</v>
      </c>
      <c r="BQ36" s="1">
        <f t="shared" si="34"/>
        <v>2.4821796851304119</v>
      </c>
      <c r="BR36" s="1">
        <f t="shared" si="34"/>
        <v>2.4845693125172836</v>
      </c>
      <c r="BS36" s="1">
        <f t="shared" si="43"/>
        <v>2.4400445092201926</v>
      </c>
    </row>
    <row r="37" spans="1:71" x14ac:dyDescent="0.2">
      <c r="A37" s="71" t="s">
        <v>111</v>
      </c>
      <c r="B37" s="70" t="s">
        <v>110</v>
      </c>
      <c r="C37" s="64">
        <v>54474.345200000003</v>
      </c>
      <c r="D37" s="64"/>
      <c r="E37" s="1">
        <f t="shared" si="15"/>
        <v>1531.499281395603</v>
      </c>
      <c r="F37" s="1">
        <f t="shared" si="16"/>
        <v>1531.5</v>
      </c>
      <c r="G37" s="1">
        <f t="shared" ref="G37:G85" si="44">+C37-(C$7+F37*C$8)+T37*G$10</f>
        <v>-1.9139999494655058E-4</v>
      </c>
      <c r="K37" s="1">
        <f t="shared" ref="K37:K49" si="45">+G37</f>
        <v>-1.9139999494655058E-4</v>
      </c>
      <c r="Q37" s="69">
        <f t="shared" si="17"/>
        <v>39455.845200000003</v>
      </c>
      <c r="S37" s="13">
        <v>1</v>
      </c>
      <c r="T37" s="103"/>
      <c r="AF37" s="1">
        <f t="shared" si="19"/>
        <v>1531.5</v>
      </c>
      <c r="AG37" s="1">
        <f t="shared" si="20"/>
        <v>-1.062231910350439E-3</v>
      </c>
      <c r="AH37" s="33">
        <f t="shared" ref="AH37:AH52" si="46">S37*(G37-AG37)^2</f>
        <v>7.5834822488600507E-7</v>
      </c>
      <c r="AI37" s="33">
        <f t="shared" ref="AI37:AI52" si="47">+G37-N37-AN37</f>
        <v>-3.282837089094087E-3</v>
      </c>
      <c r="AJ37" s="1">
        <f t="shared" ref="AJ37:AJ52" si="48">+G37-AN37</f>
        <v>-3.282837089094087E-3</v>
      </c>
      <c r="AM37" s="13">
        <f t="shared" ref="AM37:AM52" si="49">G37-AN37</f>
        <v>-3.282837089094087E-3</v>
      </c>
      <c r="AN37" s="1">
        <f t="shared" si="24"/>
        <v>3.0914370941475364E-3</v>
      </c>
      <c r="AO37" s="1">
        <f t="shared" si="25"/>
        <v>1.0603426810959558</v>
      </c>
      <c r="AP37" s="1">
        <f t="shared" si="26"/>
        <v>0.92420358060843255</v>
      </c>
      <c r="AQ37" s="1">
        <f t="shared" si="27"/>
        <v>3.3437690183398372E-2</v>
      </c>
      <c r="AR37" s="1">
        <f t="shared" si="28"/>
        <v>0.50600850944738462</v>
      </c>
      <c r="AS37" s="1">
        <f t="shared" si="29"/>
        <v>0.25854451822698749</v>
      </c>
      <c r="AT37" s="1">
        <f t="shared" si="33"/>
        <v>0.47351541416611898</v>
      </c>
      <c r="AU37" s="1">
        <f t="shared" si="33"/>
        <v>0.47351541257108509</v>
      </c>
      <c r="AV37" s="1">
        <f t="shared" si="33"/>
        <v>0.47351538659212139</v>
      </c>
      <c r="AW37" s="1">
        <f t="shared" si="33"/>
        <v>0.47351496346224969</v>
      </c>
      <c r="AX37" s="1">
        <f t="shared" si="33"/>
        <v>0.47350807178809107</v>
      </c>
      <c r="AY37" s="1">
        <f t="shared" si="33"/>
        <v>0.473395827944318</v>
      </c>
      <c r="AZ37" s="1">
        <f t="shared" si="33"/>
        <v>0.47156863300078039</v>
      </c>
      <c r="BA37" s="1">
        <f t="shared" si="31"/>
        <v>0.44205574978777429</v>
      </c>
      <c r="BC37" s="1">
        <f t="shared" si="35"/>
        <v>-1.9924169761119793E-3</v>
      </c>
      <c r="BD37" s="1">
        <v>5000</v>
      </c>
      <c r="BE37" s="1">
        <f t="shared" si="36"/>
        <v>-2.43359485416151E-3</v>
      </c>
      <c r="BF37" s="1">
        <f t="shared" si="37"/>
        <v>-1.9924169761119793E-3</v>
      </c>
      <c r="BG37" s="1">
        <f t="shared" si="38"/>
        <v>-4.4117787804953061E-4</v>
      </c>
      <c r="BH37" s="1">
        <f t="shared" si="39"/>
        <v>0.93975468018084518</v>
      </c>
      <c r="BI37" s="1">
        <f t="shared" si="40"/>
        <v>-0.16328926736301161</v>
      </c>
      <c r="BJ37" s="1">
        <f t="shared" si="41"/>
        <v>2.6326800275279534</v>
      </c>
      <c r="BK37" s="1">
        <f t="shared" si="42"/>
        <v>3.8447605250116537</v>
      </c>
      <c r="BL37" s="1">
        <f t="shared" si="34"/>
        <v>2.5979841447141752</v>
      </c>
      <c r="BM37" s="1">
        <f t="shared" si="34"/>
        <v>2.5979841431298718</v>
      </c>
      <c r="BN37" s="1">
        <f t="shared" si="34"/>
        <v>2.5979841699628845</v>
      </c>
      <c r="BO37" s="1">
        <f t="shared" si="34"/>
        <v>2.5979837154977612</v>
      </c>
      <c r="BP37" s="1">
        <f t="shared" si="34"/>
        <v>2.5979914126615928</v>
      </c>
      <c r="BQ37" s="1">
        <f t="shared" si="34"/>
        <v>2.5978610428611857</v>
      </c>
      <c r="BR37" s="1">
        <f t="shared" si="34"/>
        <v>2.6000677828056156</v>
      </c>
      <c r="BS37" s="1">
        <f t="shared" si="43"/>
        <v>2.5623017378836419</v>
      </c>
    </row>
    <row r="38" spans="1:71" x14ac:dyDescent="0.2">
      <c r="A38" s="64" t="s">
        <v>112</v>
      </c>
      <c r="B38" s="70" t="s">
        <v>110</v>
      </c>
      <c r="C38" s="64">
        <v>54783.843699999998</v>
      </c>
      <c r="D38" s="64">
        <v>5.0000000000000001E-4</v>
      </c>
      <c r="E38" s="1">
        <f t="shared" si="15"/>
        <v>2693.5002755776641</v>
      </c>
      <c r="F38" s="1">
        <f t="shared" si="16"/>
        <v>2693.5</v>
      </c>
      <c r="G38" s="1">
        <f t="shared" si="44"/>
        <v>7.339999865507707E-5</v>
      </c>
      <c r="K38" s="1">
        <f t="shared" si="45"/>
        <v>7.339999865507707E-5</v>
      </c>
      <c r="Q38" s="69">
        <f t="shared" si="17"/>
        <v>39765.343699999998</v>
      </c>
      <c r="S38" s="13">
        <v>1</v>
      </c>
      <c r="T38" s="103"/>
      <c r="U38" s="1">
        <v>7.7108294676760977E-6</v>
      </c>
      <c r="V38" s="1">
        <v>2.7433105841531848E-13</v>
      </c>
      <c r="W38" s="1">
        <v>5.0431837778282357E-22</v>
      </c>
      <c r="X38" s="1">
        <v>4.7774928858741397E-8</v>
      </c>
      <c r="Y38" s="1">
        <v>2.2922993851860413E-3</v>
      </c>
      <c r="Z38" s="1">
        <v>1.4376953869332486E-3</v>
      </c>
      <c r="AA38" s="1">
        <v>7.4308212153853358E-5</v>
      </c>
      <c r="AB38" s="1">
        <v>41.479198405212458</v>
      </c>
      <c r="AC38" s="1">
        <v>1.4341905493080317E-3</v>
      </c>
      <c r="AD38" s="1">
        <v>6.2479577748227458E-7</v>
      </c>
      <c r="AE38" s="1">
        <v>3.7933014430227533E-15</v>
      </c>
      <c r="AF38" s="1">
        <f t="shared" si="19"/>
        <v>2693.5</v>
      </c>
      <c r="AG38" s="1">
        <f t="shared" si="20"/>
        <v>-3.2439787401721291E-4</v>
      </c>
      <c r="AH38" s="33">
        <f t="shared" si="46"/>
        <v>1.5824314750259944E-7</v>
      </c>
      <c r="AI38" s="33">
        <f t="shared" si="47"/>
        <v>-3.1445903960431853E-3</v>
      </c>
      <c r="AJ38" s="1">
        <f t="shared" si="48"/>
        <v>-3.1445903960431853E-3</v>
      </c>
      <c r="AM38" s="13">
        <f t="shared" si="49"/>
        <v>-3.1445903960431853E-3</v>
      </c>
      <c r="AN38" s="1">
        <f t="shared" si="24"/>
        <v>3.2179903946982624E-3</v>
      </c>
      <c r="AO38" s="1">
        <f t="shared" si="25"/>
        <v>1.0196051341885382</v>
      </c>
      <c r="AP38" s="1">
        <f t="shared" si="26"/>
        <v>0.92688004291942039</v>
      </c>
      <c r="AQ38" s="1">
        <f t="shared" si="27"/>
        <v>6.6143457727114288E-2</v>
      </c>
      <c r="AR38" s="1">
        <f t="shared" si="28"/>
        <v>1.2826425836335098</v>
      </c>
      <c r="AS38" s="1">
        <f t="shared" si="29"/>
        <v>0.74659958979229568</v>
      </c>
      <c r="AT38" s="1">
        <f t="shared" si="33"/>
        <v>1.217087332324283</v>
      </c>
      <c r="AU38" s="1">
        <f t="shared" si="33"/>
        <v>1.2170873323114695</v>
      </c>
      <c r="AV38" s="1">
        <f t="shared" si="33"/>
        <v>1.2170873317752504</v>
      </c>
      <c r="AW38" s="1">
        <f t="shared" si="33"/>
        <v>1.2170873093355168</v>
      </c>
      <c r="AX38" s="1">
        <f t="shared" si="33"/>
        <v>1.2170863702773944</v>
      </c>
      <c r="AY38" s="1">
        <f t="shared" si="33"/>
        <v>1.2170470747075925</v>
      </c>
      <c r="AZ38" s="1">
        <f t="shared" si="33"/>
        <v>1.2154064541804459</v>
      </c>
      <c r="BA38" s="1">
        <f t="shared" si="31"/>
        <v>1.1523702483224141</v>
      </c>
      <c r="BC38" s="1">
        <f t="shared" si="35"/>
        <v>-1.8369237506531823E-3</v>
      </c>
      <c r="BD38" s="1">
        <v>5200</v>
      </c>
      <c r="BE38" s="1">
        <f t="shared" si="36"/>
        <v>-2.6616944193253661E-3</v>
      </c>
      <c r="BF38" s="1">
        <f t="shared" si="37"/>
        <v>-1.8369237506531823E-3</v>
      </c>
      <c r="BG38" s="1">
        <f t="shared" si="38"/>
        <v>-8.2477066867218409E-4</v>
      </c>
      <c r="BH38" s="1">
        <f t="shared" si="39"/>
        <v>0.93647309401339307</v>
      </c>
      <c r="BI38" s="1">
        <f t="shared" si="40"/>
        <v>-0.26902015149428804</v>
      </c>
      <c r="BJ38" s="1">
        <f t="shared" si="41"/>
        <v>2.7410318050369731</v>
      </c>
      <c r="BK38" s="1">
        <f t="shared" si="42"/>
        <v>4.9260598562413609</v>
      </c>
      <c r="BL38" s="1">
        <f t="shared" si="34"/>
        <v>2.7132161293977854</v>
      </c>
      <c r="BM38" s="1">
        <f t="shared" si="34"/>
        <v>2.7132161275494657</v>
      </c>
      <c r="BN38" s="1">
        <f t="shared" si="34"/>
        <v>2.7132161570028046</v>
      </c>
      <c r="BO38" s="1">
        <f t="shared" si="34"/>
        <v>2.7132156876580025</v>
      </c>
      <c r="BP38" s="1">
        <f t="shared" si="34"/>
        <v>2.7132231667486737</v>
      </c>
      <c r="BQ38" s="1">
        <f t="shared" si="34"/>
        <v>2.7131039831040105</v>
      </c>
      <c r="BR38" s="1">
        <f t="shared" si="34"/>
        <v>2.715002473194192</v>
      </c>
      <c r="BS38" s="1">
        <f t="shared" si="43"/>
        <v>2.6845589665470908</v>
      </c>
    </row>
    <row r="39" spans="1:71" x14ac:dyDescent="0.2">
      <c r="A39" s="64" t="s">
        <v>112</v>
      </c>
      <c r="B39" s="70" t="s">
        <v>109</v>
      </c>
      <c r="C39" s="64">
        <v>54783.9709</v>
      </c>
      <c r="D39" s="64">
        <v>5.9999999999999995E-4</v>
      </c>
      <c r="E39" s="1">
        <f t="shared" si="15"/>
        <v>2693.9778434058217</v>
      </c>
      <c r="F39" s="1">
        <f t="shared" si="16"/>
        <v>2694</v>
      </c>
      <c r="Q39" s="69">
        <f t="shared" si="17"/>
        <v>39765.4709</v>
      </c>
      <c r="R39" s="1">
        <f>+C39-(C$7+F39*C$8)+T39*G$10</f>
        <v>-5.9013999998569489E-3</v>
      </c>
      <c r="S39" s="13"/>
      <c r="T39" s="103"/>
      <c r="AF39" s="1">
        <f t="shared" si="19"/>
        <v>2694</v>
      </c>
      <c r="AG39" s="1">
        <f t="shared" si="20"/>
        <v>-3.2444489784045922E-4</v>
      </c>
      <c r="AH39" s="33"/>
      <c r="AI39" s="33">
        <f>+R39-N39-AN39</f>
        <v>-9.1190558842008541E-3</v>
      </c>
      <c r="AJ39" s="1">
        <f>+R39-AN39</f>
        <v>-9.1190558842008541E-3</v>
      </c>
      <c r="AM39" s="13">
        <f>R39-AN39</f>
        <v>-9.1190558842008541E-3</v>
      </c>
      <c r="AN39" s="1">
        <f t="shared" si="24"/>
        <v>3.2176558843439048E-3</v>
      </c>
      <c r="AO39" s="1">
        <f t="shared" si="25"/>
        <v>1.0195839659427028</v>
      </c>
      <c r="AP39" s="1">
        <f t="shared" si="26"/>
        <v>0.92675987342181498</v>
      </c>
      <c r="AQ39" s="1">
        <f t="shared" si="27"/>
        <v>6.6149728378914738E-2</v>
      </c>
      <c r="AR39" s="1">
        <f t="shared" si="28"/>
        <v>1.2829626038292241</v>
      </c>
      <c r="AS39" s="1">
        <f t="shared" si="29"/>
        <v>0.7468488210465638</v>
      </c>
      <c r="AT39" s="1">
        <f t="shared" si="33"/>
        <v>1.2174004545829336</v>
      </c>
      <c r="AU39" s="1">
        <f t="shared" si="33"/>
        <v>1.2174004545701822</v>
      </c>
      <c r="AV39" s="1">
        <f t="shared" si="33"/>
        <v>1.2174004540361134</v>
      </c>
      <c r="AW39" s="1">
        <f t="shared" si="33"/>
        <v>1.217400431667397</v>
      </c>
      <c r="AX39" s="1">
        <f t="shared" si="33"/>
        <v>1.2173994947866584</v>
      </c>
      <c r="AY39" s="1">
        <f t="shared" si="33"/>
        <v>1.2173602570533975</v>
      </c>
      <c r="AZ39" s="1">
        <f t="shared" si="33"/>
        <v>1.2157206618871157</v>
      </c>
      <c r="BA39" s="1">
        <f t="shared" si="31"/>
        <v>1.1526758913940727</v>
      </c>
      <c r="BC39" s="1">
        <f t="shared" si="35"/>
        <v>-1.6780644067100746E-3</v>
      </c>
      <c r="BD39" s="1">
        <v>5400</v>
      </c>
      <c r="BE39" s="1">
        <f t="shared" si="36"/>
        <v>-2.8743568201312535E-3</v>
      </c>
      <c r="BF39" s="1">
        <f t="shared" si="37"/>
        <v>-1.6780644067100746E-3</v>
      </c>
      <c r="BG39" s="1">
        <f t="shared" si="38"/>
        <v>-1.1962924134211789E-3</v>
      </c>
      <c r="BH39" s="1">
        <f t="shared" si="39"/>
        <v>0.93394991697591079</v>
      </c>
      <c r="BI39" s="1">
        <f t="shared" si="40"/>
        <v>-0.37097388162097872</v>
      </c>
      <c r="BJ39" s="1">
        <f t="shared" si="41"/>
        <v>2.8487137877707602</v>
      </c>
      <c r="BK39" s="1">
        <f t="shared" si="42"/>
        <v>6.779878690616596</v>
      </c>
      <c r="BL39" s="1">
        <f t="shared" si="34"/>
        <v>2.8280914227098468</v>
      </c>
      <c r="BM39" s="1">
        <f t="shared" si="34"/>
        <v>2.8280914209048928</v>
      </c>
      <c r="BN39" s="1">
        <f t="shared" si="34"/>
        <v>2.8280914484088151</v>
      </c>
      <c r="BO39" s="1">
        <f t="shared" si="34"/>
        <v>2.8280910293034669</v>
      </c>
      <c r="BP39" s="1">
        <f t="shared" si="34"/>
        <v>2.8280974156334708</v>
      </c>
      <c r="BQ39" s="1">
        <f t="shared" si="34"/>
        <v>2.8280000992610774</v>
      </c>
      <c r="BR39" s="1">
        <f t="shared" si="34"/>
        <v>2.8294826961594213</v>
      </c>
      <c r="BS39" s="1">
        <f t="shared" si="43"/>
        <v>2.8068161952105397</v>
      </c>
    </row>
    <row r="40" spans="1:71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">
        <f t="shared" si="15"/>
        <v>4029.9832288090629</v>
      </c>
      <c r="F40" s="1">
        <f t="shared" si="16"/>
        <v>4030</v>
      </c>
      <c r="Q40" s="69">
        <f t="shared" si="17"/>
        <v>40121.315399999999</v>
      </c>
      <c r="R40" s="1">
        <f>+C40-(C$7+F40*C$8)+T40*G$10</f>
        <v>-4.4669999988400377E-3</v>
      </c>
      <c r="S40" s="13"/>
      <c r="T40" s="103"/>
      <c r="AF40" s="1">
        <f t="shared" si="19"/>
        <v>4030</v>
      </c>
      <c r="AG40" s="1">
        <f t="shared" si="20"/>
        <v>-1.2659045840565015E-3</v>
      </c>
      <c r="AH40" s="33"/>
      <c r="AI40" s="33">
        <f>+R40-N40-AN40</f>
        <v>-5.8999019360226179E-3</v>
      </c>
      <c r="AJ40" s="1">
        <f>+R40-AN40</f>
        <v>-5.8999019360226179E-3</v>
      </c>
      <c r="AM40" s="13">
        <f>R40-AN40</f>
        <v>-5.8999019360226179E-3</v>
      </c>
      <c r="AN40" s="1">
        <f t="shared" si="24"/>
        <v>1.4329019371825806E-3</v>
      </c>
      <c r="AO40" s="1">
        <f t="shared" si="25"/>
        <v>0.96564419678192781</v>
      </c>
      <c r="AP40" s="1">
        <f t="shared" si="26"/>
        <v>0.36773405804719267</v>
      </c>
      <c r="AQ40" s="1">
        <f t="shared" si="27"/>
        <v>5.982471957218221E-2</v>
      </c>
      <c r="AR40" s="1">
        <f t="shared" si="28"/>
        <v>2.0920851063583221</v>
      </c>
      <c r="AS40" s="1">
        <f t="shared" si="29"/>
        <v>1.727440037364945</v>
      </c>
      <c r="AT40" s="1">
        <f t="shared" si="33"/>
        <v>2.0311597461134445</v>
      </c>
      <c r="AU40" s="1">
        <f t="shared" si="33"/>
        <v>2.0311597460638766</v>
      </c>
      <c r="AV40" s="1">
        <f t="shared" si="33"/>
        <v>2.0311597476811274</v>
      </c>
      <c r="AW40" s="1">
        <f t="shared" si="33"/>
        <v>2.0311596949150981</v>
      </c>
      <c r="AX40" s="1">
        <f t="shared" si="33"/>
        <v>2.0311614165089638</v>
      </c>
      <c r="AY40" s="1">
        <f t="shared" si="33"/>
        <v>2.0311052430920058</v>
      </c>
      <c r="AZ40" s="1">
        <f t="shared" si="33"/>
        <v>2.0329348394949833</v>
      </c>
      <c r="BA40" s="1">
        <f t="shared" si="31"/>
        <v>1.969354178865913</v>
      </c>
      <c r="BC40" s="1">
        <f t="shared" si="35"/>
        <v>-1.5158389442826556E-3</v>
      </c>
      <c r="BD40" s="1">
        <v>5600</v>
      </c>
      <c r="BE40" s="1">
        <f t="shared" si="36"/>
        <v>-3.0670918927560055E-3</v>
      </c>
      <c r="BF40" s="1">
        <f t="shared" si="37"/>
        <v>-1.5158389442826556E-3</v>
      </c>
      <c r="BG40" s="1">
        <f t="shared" si="38"/>
        <v>-1.5512529484733499E-3</v>
      </c>
      <c r="BH40" s="1">
        <f t="shared" si="39"/>
        <v>0.93219813539421392</v>
      </c>
      <c r="BI40" s="1">
        <f t="shared" si="40"/>
        <v>-0.46819554262375429</v>
      </c>
      <c r="BJ40" s="1">
        <f t="shared" si="41"/>
        <v>2.9559038347054472</v>
      </c>
      <c r="BK40" s="1">
        <f t="shared" si="42"/>
        <v>10.739741810390589</v>
      </c>
      <c r="BL40" s="1">
        <f t="shared" si="34"/>
        <v>2.9427040346615407</v>
      </c>
      <c r="BM40" s="1">
        <f t="shared" si="34"/>
        <v>2.9427040332712182</v>
      </c>
      <c r="BN40" s="1">
        <f t="shared" si="34"/>
        <v>2.9427040538296518</v>
      </c>
      <c r="BO40" s="1">
        <f t="shared" si="34"/>
        <v>2.9427037498359976</v>
      </c>
      <c r="BP40" s="1">
        <f t="shared" si="34"/>
        <v>2.9427082449305311</v>
      </c>
      <c r="BQ40" s="1">
        <f t="shared" si="34"/>
        <v>2.9426417764342148</v>
      </c>
      <c r="BR40" s="1">
        <f t="shared" si="34"/>
        <v>2.9436245485682644</v>
      </c>
      <c r="BS40" s="1">
        <f t="shared" si="43"/>
        <v>2.9290734238739891</v>
      </c>
    </row>
    <row r="41" spans="1:7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">
        <f t="shared" si="15"/>
        <v>4030.4945868137338</v>
      </c>
      <c r="F41" s="1">
        <f t="shared" si="16"/>
        <v>4030.5</v>
      </c>
      <c r="G41" s="1">
        <f t="shared" si="44"/>
        <v>-1.4417999991565011E-3</v>
      </c>
      <c r="K41" s="1">
        <f t="shared" si="45"/>
        <v>-1.4417999991565011E-3</v>
      </c>
      <c r="Q41" s="69">
        <f t="shared" si="17"/>
        <v>40121.4516</v>
      </c>
      <c r="S41" s="13">
        <v>1</v>
      </c>
      <c r="T41" s="103"/>
      <c r="U41" s="1">
        <v>3.2883613905746916E-6</v>
      </c>
      <c r="V41" s="1">
        <v>1.2602152329082723E-13</v>
      </c>
      <c r="W41" s="1">
        <v>2.3722292385791166E-22</v>
      </c>
      <c r="X41" s="1">
        <v>2.7519473793276837E-8</v>
      </c>
      <c r="Y41" s="1">
        <v>2.1656327100204577E-2</v>
      </c>
      <c r="Z41" s="1">
        <v>0.10183396018127663</v>
      </c>
      <c r="AA41" s="1">
        <v>2.7741775330103387E-4</v>
      </c>
      <c r="AB41" s="1">
        <v>10335.948476554122</v>
      </c>
      <c r="AC41" s="1">
        <v>8.2612722151706821E-4</v>
      </c>
      <c r="AD41" s="1">
        <v>8.7928889427886489E-7</v>
      </c>
      <c r="AE41" s="1">
        <v>1.7843055082474169E-15</v>
      </c>
      <c r="AF41" s="1">
        <f t="shared" si="19"/>
        <v>4030.5</v>
      </c>
      <c r="AG41" s="1">
        <f t="shared" si="20"/>
        <v>-1.2664721850417979E-3</v>
      </c>
      <c r="AH41" s="33">
        <f t="shared" si="46"/>
        <v>3.0739842402239938E-8</v>
      </c>
      <c r="AI41" s="33">
        <f t="shared" si="47"/>
        <v>-2.8737906136057463E-3</v>
      </c>
      <c r="AJ41" s="1">
        <f t="shared" si="48"/>
        <v>-2.8737906136057463E-3</v>
      </c>
      <c r="AM41" s="13">
        <f t="shared" si="49"/>
        <v>-2.8737906136057463E-3</v>
      </c>
      <c r="AN41" s="1">
        <f t="shared" si="24"/>
        <v>1.4319906144492449E-3</v>
      </c>
      <c r="AO41" s="1">
        <f t="shared" si="25"/>
        <v>0.96562702585296478</v>
      </c>
      <c r="AP41" s="1">
        <f t="shared" si="26"/>
        <v>0.36746711151159056</v>
      </c>
      <c r="AQ41" s="1">
        <f t="shared" si="27"/>
        <v>5.981485547032931E-2</v>
      </c>
      <c r="AR41" s="1">
        <f t="shared" si="28"/>
        <v>2.0923721506551463</v>
      </c>
      <c r="AS41" s="1">
        <f t="shared" si="29"/>
        <v>1.728011978451611</v>
      </c>
      <c r="AT41" s="1">
        <f t="shared" ref="AT41:AZ50" si="50">$BA41+$AH$7*SIN(AU41)</f>
        <v>2.031456297329334</v>
      </c>
      <c r="AU41" s="1">
        <f t="shared" si="50"/>
        <v>2.0314562972795911</v>
      </c>
      <c r="AV41" s="1">
        <f t="shared" si="50"/>
        <v>2.0314562989015692</v>
      </c>
      <c r="AW41" s="1">
        <f t="shared" si="50"/>
        <v>2.0314562460129371</v>
      </c>
      <c r="AX41" s="1">
        <f t="shared" si="50"/>
        <v>2.0314579705757327</v>
      </c>
      <c r="AY41" s="1">
        <f t="shared" si="50"/>
        <v>2.0314017339126318</v>
      </c>
      <c r="AZ41" s="1">
        <f t="shared" si="50"/>
        <v>2.0332322964760339</v>
      </c>
      <c r="BA41" s="1">
        <f t="shared" si="31"/>
        <v>1.9696598219375718</v>
      </c>
      <c r="BC41" s="1">
        <f t="shared" si="35"/>
        <v>-1.3502473633709251E-3</v>
      </c>
      <c r="BD41" s="1">
        <v>5800</v>
      </c>
      <c r="BE41" s="1">
        <f t="shared" si="36"/>
        <v>-3.2356342379778079E-3</v>
      </c>
      <c r="BF41" s="1">
        <f t="shared" si="37"/>
        <v>-1.3502473633709251E-3</v>
      </c>
      <c r="BG41" s="1">
        <f t="shared" si="38"/>
        <v>-1.885386874606883E-3</v>
      </c>
      <c r="BH41" s="1">
        <f t="shared" si="39"/>
        <v>0.93122632740153044</v>
      </c>
      <c r="BI41" s="1">
        <f t="shared" si="40"/>
        <v>-0.55978373447152519</v>
      </c>
      <c r="BJ41" s="1">
        <f t="shared" si="41"/>
        <v>3.0627810601138128</v>
      </c>
      <c r="BK41" s="1">
        <f t="shared" si="42"/>
        <v>25.363840438223306</v>
      </c>
      <c r="BL41" s="1">
        <f t="shared" si="34"/>
        <v>3.0571492943231164</v>
      </c>
      <c r="BM41" s="1">
        <f t="shared" si="34"/>
        <v>3.0571492936670848</v>
      </c>
      <c r="BN41" s="1">
        <f t="shared" si="34"/>
        <v>3.0571493032104726</v>
      </c>
      <c r="BO41" s="1">
        <f t="shared" si="34"/>
        <v>3.0571491643813937</v>
      </c>
      <c r="BP41" s="1">
        <f t="shared" si="34"/>
        <v>3.0571511839484873</v>
      </c>
      <c r="BQ41" s="1">
        <f t="shared" si="34"/>
        <v>3.0571218049739532</v>
      </c>
      <c r="BR41" s="1">
        <f t="shared" si="34"/>
        <v>3.0575491785584399</v>
      </c>
      <c r="BS41" s="1">
        <f t="shared" si="43"/>
        <v>3.0513306525374384</v>
      </c>
    </row>
    <row r="42" spans="1:71" x14ac:dyDescent="0.2">
      <c r="A42" s="75" t="s">
        <v>114</v>
      </c>
      <c r="B42" s="52"/>
      <c r="C42" s="64">
        <v>55522.827499999999</v>
      </c>
      <c r="D42" s="64">
        <v>2.0000000000000001E-4</v>
      </c>
      <c r="E42" s="1">
        <f t="shared" si="15"/>
        <v>5467.9883919480344</v>
      </c>
      <c r="F42" s="1">
        <f t="shared" si="16"/>
        <v>5468</v>
      </c>
      <c r="G42" s="1">
        <f t="shared" si="44"/>
        <v>-3.091799997491762E-3</v>
      </c>
      <c r="K42" s="1">
        <f t="shared" si="45"/>
        <v>-3.091799997491762E-3</v>
      </c>
      <c r="Q42" s="69">
        <f t="shared" si="17"/>
        <v>40504.327499999999</v>
      </c>
      <c r="S42" s="13">
        <v>1</v>
      </c>
      <c r="T42" s="103"/>
      <c r="AF42" s="1">
        <f t="shared" si="19"/>
        <v>5468</v>
      </c>
      <c r="AG42" s="1">
        <f t="shared" si="20"/>
        <v>-2.9423411874800092E-3</v>
      </c>
      <c r="AH42" s="33">
        <f t="shared" si="46"/>
        <v>2.233793589012924E-8</v>
      </c>
      <c r="AI42" s="33">
        <f t="shared" si="47"/>
        <v>-1.7727442379904443E-3</v>
      </c>
      <c r="AJ42" s="1">
        <f t="shared" si="48"/>
        <v>-1.7727442379904443E-3</v>
      </c>
      <c r="AM42" s="13">
        <f t="shared" si="49"/>
        <v>-1.7727442379904443E-3</v>
      </c>
      <c r="AN42" s="1">
        <f t="shared" si="24"/>
        <v>-1.3190557595013177E-3</v>
      </c>
      <c r="AO42" s="1">
        <f t="shared" si="25"/>
        <v>0.93326724416785334</v>
      </c>
      <c r="AP42" s="1">
        <f t="shared" si="26"/>
        <v>-0.40460638587853215</v>
      </c>
      <c r="AQ42" s="1">
        <f t="shared" si="27"/>
        <v>1.7494501584675935E-2</v>
      </c>
      <c r="AR42" s="1">
        <f t="shared" si="28"/>
        <v>2.8852046428263942</v>
      </c>
      <c r="AS42" s="1">
        <f t="shared" si="29"/>
        <v>7.7578985471683826</v>
      </c>
      <c r="AT42" s="1">
        <f t="shared" si="50"/>
        <v>2.8670844283201133</v>
      </c>
      <c r="AU42" s="1">
        <f t="shared" si="50"/>
        <v>2.8670844266145039</v>
      </c>
      <c r="AV42" s="1">
        <f t="shared" si="50"/>
        <v>2.8670844522995274</v>
      </c>
      <c r="AW42" s="1">
        <f t="shared" si="50"/>
        <v>2.867084065504907</v>
      </c>
      <c r="AX42" s="1">
        <f t="shared" si="50"/>
        <v>2.8670898902986366</v>
      </c>
      <c r="AY42" s="1">
        <f t="shared" si="50"/>
        <v>2.8670021729120401</v>
      </c>
      <c r="AZ42" s="1">
        <f t="shared" si="50"/>
        <v>2.868322907419163</v>
      </c>
      <c r="BA42" s="1">
        <f t="shared" si="31"/>
        <v>2.8483836529561124</v>
      </c>
      <c r="BC42" s="1">
        <f t="shared" si="35"/>
        <v>-1.1812896639748841E-3</v>
      </c>
      <c r="BD42" s="1">
        <v>6000</v>
      </c>
      <c r="BE42" s="1">
        <f t="shared" si="36"/>
        <v>-3.3759590946500673E-3</v>
      </c>
      <c r="BF42" s="1">
        <f t="shared" si="37"/>
        <v>-1.1812896639748841E-3</v>
      </c>
      <c r="BG42" s="1">
        <f t="shared" si="38"/>
        <v>-2.1946694306751832E-3</v>
      </c>
      <c r="BH42" s="1">
        <f t="shared" si="39"/>
        <v>0.93103909893510883</v>
      </c>
      <c r="BI42" s="1">
        <f t="shared" si="40"/>
        <v>-0.64488211517044625</v>
      </c>
      <c r="BJ42" s="1">
        <f t="shared" si="41"/>
        <v>-3.1136600045191534</v>
      </c>
      <c r="BK42" s="1">
        <f t="shared" si="42"/>
        <v>-71.596143797081382</v>
      </c>
      <c r="BL42" s="1">
        <f t="shared" ref="BL42:BR51" si="51">$BS42+$AH$7*SIN(BM42)</f>
        <v>3.171523337085127</v>
      </c>
      <c r="BM42" s="1">
        <f t="shared" si="51"/>
        <v>3.1715233373223946</v>
      </c>
      <c r="BN42" s="1">
        <f t="shared" si="51"/>
        <v>3.1715233338815856</v>
      </c>
      <c r="BO42" s="1">
        <f t="shared" si="51"/>
        <v>3.171523383779542</v>
      </c>
      <c r="BP42" s="1">
        <f t="shared" si="51"/>
        <v>3.1715226601689079</v>
      </c>
      <c r="BQ42" s="1">
        <f t="shared" si="51"/>
        <v>3.1715331538336398</v>
      </c>
      <c r="BR42" s="1">
        <f t="shared" si="51"/>
        <v>3.1713809770121384</v>
      </c>
      <c r="BS42" s="1">
        <f t="shared" si="43"/>
        <v>3.1735878812008873</v>
      </c>
    </row>
    <row r="43" spans="1:7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">
        <f t="shared" si="15"/>
        <v>5624.9895663443831</v>
      </c>
      <c r="F43" s="1">
        <f t="shared" si="16"/>
        <v>5625</v>
      </c>
      <c r="G43" s="1">
        <f t="shared" si="44"/>
        <v>-2.7790000021923333E-3</v>
      </c>
      <c r="K43" s="1">
        <f t="shared" si="45"/>
        <v>-2.7790000021923333E-3</v>
      </c>
      <c r="Q43" s="69">
        <f t="shared" si="17"/>
        <v>40546.144699999997</v>
      </c>
      <c r="S43" s="13">
        <v>1</v>
      </c>
      <c r="T43" s="103"/>
      <c r="AF43" s="1">
        <f t="shared" si="19"/>
        <v>5625</v>
      </c>
      <c r="AG43" s="1">
        <f t="shared" si="20"/>
        <v>-3.0895676419030564E-3</v>
      </c>
      <c r="AH43" s="33">
        <f t="shared" si="46"/>
        <v>9.6452258835489495E-8</v>
      </c>
      <c r="AI43" s="33">
        <f t="shared" si="47"/>
        <v>-1.1847564415625772E-3</v>
      </c>
      <c r="AJ43" s="1">
        <f t="shared" si="48"/>
        <v>-1.1847564415625772E-3</v>
      </c>
      <c r="AM43" s="13">
        <f t="shared" si="49"/>
        <v>-1.1847564415625772E-3</v>
      </c>
      <c r="AN43" s="1">
        <f t="shared" si="24"/>
        <v>-1.5942435606297561E-3</v>
      </c>
      <c r="AO43" s="1">
        <f t="shared" si="25"/>
        <v>0.93203387331383947</v>
      </c>
      <c r="AP43" s="1">
        <f t="shared" si="26"/>
        <v>-0.47997010926610212</v>
      </c>
      <c r="AQ43" s="1">
        <f t="shared" si="27"/>
        <v>1.1828943736865192E-2</v>
      </c>
      <c r="AR43" s="1">
        <f t="shared" si="28"/>
        <v>2.9692769122622562</v>
      </c>
      <c r="AS43" s="1">
        <f t="shared" si="29"/>
        <v>11.577867164452385</v>
      </c>
      <c r="AT43" s="1">
        <f t="shared" si="50"/>
        <v>2.957016878436832</v>
      </c>
      <c r="AU43" s="1">
        <f t="shared" si="50"/>
        <v>2.9570168771231962</v>
      </c>
      <c r="AV43" s="1">
        <f t="shared" si="50"/>
        <v>2.9570168964937866</v>
      </c>
      <c r="AW43" s="1">
        <f t="shared" si="50"/>
        <v>2.9570166108592582</v>
      </c>
      <c r="AX43" s="1">
        <f t="shared" si="50"/>
        <v>2.9570208227625532</v>
      </c>
      <c r="AY43" s="1">
        <f t="shared" si="50"/>
        <v>2.9569587146366589</v>
      </c>
      <c r="AZ43" s="1">
        <f t="shared" si="50"/>
        <v>2.957874479339976</v>
      </c>
      <c r="BA43" s="1">
        <f t="shared" si="31"/>
        <v>2.9443555774569203</v>
      </c>
      <c r="BC43" s="1">
        <f t="shared" si="35"/>
        <v>-1.0089658460945311E-3</v>
      </c>
      <c r="BD43" s="1">
        <v>6200</v>
      </c>
      <c r="BE43" s="1">
        <f t="shared" si="36"/>
        <v>-3.4842982326228622E-3</v>
      </c>
      <c r="BF43" s="1">
        <f t="shared" si="37"/>
        <v>-1.0089658460945311E-3</v>
      </c>
      <c r="BG43" s="1">
        <f t="shared" si="38"/>
        <v>-2.4753323865283313E-3</v>
      </c>
      <c r="BH43" s="1">
        <f t="shared" si="39"/>
        <v>0.93163732493481333</v>
      </c>
      <c r="BI43" s="1">
        <f t="shared" si="40"/>
        <v>-0.72267205665101708</v>
      </c>
      <c r="BJ43" s="1">
        <f t="shared" si="41"/>
        <v>-3.0068686154340618</v>
      </c>
      <c r="BK43" s="1">
        <f t="shared" si="42"/>
        <v>-14.822699923579105</v>
      </c>
      <c r="BL43" s="1">
        <f t="shared" si="51"/>
        <v>3.2859226335116878</v>
      </c>
      <c r="BM43" s="1">
        <f t="shared" si="51"/>
        <v>3.2859226345841939</v>
      </c>
      <c r="BN43" s="1">
        <f t="shared" si="51"/>
        <v>3.2859226188745385</v>
      </c>
      <c r="BO43" s="1">
        <f t="shared" si="51"/>
        <v>3.2859228489834882</v>
      </c>
      <c r="BP43" s="1">
        <f t="shared" si="51"/>
        <v>3.2859194784374726</v>
      </c>
      <c r="BQ43" s="1">
        <f t="shared" si="51"/>
        <v>3.2859688490439916</v>
      </c>
      <c r="BR43" s="1">
        <f t="shared" si="51"/>
        <v>3.2852457206213299</v>
      </c>
      <c r="BS43" s="1">
        <f t="shared" si="43"/>
        <v>3.2958451098643367</v>
      </c>
    </row>
    <row r="44" spans="1:7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">
        <f t="shared" si="15"/>
        <v>5625.4877837248559</v>
      </c>
      <c r="F44" s="1">
        <f t="shared" si="16"/>
        <v>5625.5</v>
      </c>
      <c r="G44" s="1">
        <f t="shared" si="44"/>
        <v>-3.2538000014028512E-3</v>
      </c>
      <c r="K44" s="1">
        <f t="shared" si="45"/>
        <v>-3.2538000014028512E-3</v>
      </c>
      <c r="Q44" s="69">
        <f t="shared" si="17"/>
        <v>40546.277399999999</v>
      </c>
      <c r="S44" s="13">
        <v>1</v>
      </c>
      <c r="T44" s="103"/>
      <c r="AF44" s="1">
        <f t="shared" si="19"/>
        <v>5625.5</v>
      </c>
      <c r="AG44" s="1">
        <f t="shared" si="20"/>
        <v>-3.0900132424725776E-3</v>
      </c>
      <c r="AH44" s="33">
        <f t="shared" si="46"/>
        <v>2.6826102400883569E-8</v>
      </c>
      <c r="AI44" s="33">
        <f t="shared" si="47"/>
        <v>-1.6587000064682532E-3</v>
      </c>
      <c r="AJ44" s="1">
        <f t="shared" si="48"/>
        <v>-1.6587000064682532E-3</v>
      </c>
      <c r="AM44" s="13">
        <f t="shared" si="49"/>
        <v>-1.6587000064682532E-3</v>
      </c>
      <c r="AN44" s="1">
        <f t="shared" si="24"/>
        <v>-1.595099994934598E-3</v>
      </c>
      <c r="AO44" s="1">
        <f t="shared" si="25"/>
        <v>0.93203071251772873</v>
      </c>
      <c r="AP44" s="1">
        <f t="shared" si="26"/>
        <v>-0.48020469043425967</v>
      </c>
      <c r="AQ44" s="1">
        <f t="shared" si="27"/>
        <v>1.1810768213858829E-2</v>
      </c>
      <c r="AR44" s="1">
        <f t="shared" si="28"/>
        <v>2.9695443263575343</v>
      </c>
      <c r="AS44" s="1">
        <f t="shared" si="29"/>
        <v>11.595951897236496</v>
      </c>
      <c r="AT44" s="1">
        <f t="shared" si="50"/>
        <v>2.9573031099162179</v>
      </c>
      <c r="AU44" s="1">
        <f t="shared" si="50"/>
        <v>2.9573031086041666</v>
      </c>
      <c r="AV44" s="1">
        <f t="shared" si="50"/>
        <v>2.9573031279503574</v>
      </c>
      <c r="AW44" s="1">
        <f t="shared" si="50"/>
        <v>2.957302842690849</v>
      </c>
      <c r="AX44" s="1">
        <f t="shared" si="50"/>
        <v>2.9573070488395867</v>
      </c>
      <c r="AY44" s="1">
        <f t="shared" si="50"/>
        <v>2.9572450288823031</v>
      </c>
      <c r="AZ44" s="1">
        <f t="shared" si="50"/>
        <v>2.958159444947464</v>
      </c>
      <c r="BA44" s="1">
        <f t="shared" si="31"/>
        <v>2.9446612205285789</v>
      </c>
      <c r="BC44" s="1">
        <f t="shared" si="35"/>
        <v>-8.3327590972986703E-4</v>
      </c>
      <c r="BD44" s="1">
        <v>6400</v>
      </c>
      <c r="BE44" s="1">
        <f t="shared" si="36"/>
        <v>-3.5571569349786736E-3</v>
      </c>
      <c r="BF44" s="1">
        <f t="shared" si="37"/>
        <v>-8.3327590972986703E-4</v>
      </c>
      <c r="BG44" s="1">
        <f t="shared" si="38"/>
        <v>-2.7238810252488066E-3</v>
      </c>
      <c r="BH44" s="1">
        <f t="shared" si="39"/>
        <v>0.93301819574776768</v>
      </c>
      <c r="BI44" s="1">
        <f t="shared" si="40"/>
        <v>-0.79236679278975686</v>
      </c>
      <c r="BJ44" s="1">
        <f t="shared" si="41"/>
        <v>-2.8998500523156241</v>
      </c>
      <c r="BK44" s="1">
        <f t="shared" si="42"/>
        <v>-8.2329327784430681</v>
      </c>
      <c r="BL44" s="1">
        <f t="shared" si="51"/>
        <v>3.4004435358549197</v>
      </c>
      <c r="BM44" s="1">
        <f t="shared" si="51"/>
        <v>3.4004435375082771</v>
      </c>
      <c r="BN44" s="1">
        <f t="shared" si="51"/>
        <v>3.4004435127163917</v>
      </c>
      <c r="BO44" s="1">
        <f t="shared" si="51"/>
        <v>3.4004438844675513</v>
      </c>
      <c r="BP44" s="1">
        <f t="shared" si="51"/>
        <v>3.4004383101101996</v>
      </c>
      <c r="BQ44" s="1">
        <f t="shared" si="51"/>
        <v>3.4005218976931122</v>
      </c>
      <c r="BR44" s="1">
        <f t="shared" si="51"/>
        <v>3.3992686942653907</v>
      </c>
      <c r="BS44" s="1">
        <f t="shared" si="43"/>
        <v>3.4181023385277856</v>
      </c>
    </row>
    <row r="45" spans="1:7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">
        <f t="shared" si="15"/>
        <v>6819.9814116484604</v>
      </c>
      <c r="F45" s="1">
        <f t="shared" si="16"/>
        <v>6820</v>
      </c>
      <c r="G45" s="1">
        <f t="shared" si="44"/>
        <v>-4.9509999953443184E-3</v>
      </c>
      <c r="K45" s="1">
        <f t="shared" si="45"/>
        <v>-4.9509999953443184E-3</v>
      </c>
      <c r="Q45" s="69">
        <f t="shared" si="17"/>
        <v>40864.4303</v>
      </c>
      <c r="S45" s="13">
        <v>1</v>
      </c>
      <c r="T45" s="103"/>
      <c r="U45" s="1">
        <v>9.3536543505258629E-7</v>
      </c>
      <c r="V45" s="1">
        <v>3.3566957032128993E-14</v>
      </c>
      <c r="W45" s="1">
        <v>6.8916283813670002E-23</v>
      </c>
      <c r="X45" s="1">
        <v>2.1260542691364199E-10</v>
      </c>
      <c r="Y45" s="1">
        <v>4.4156447187268131E-4</v>
      </c>
      <c r="Z45" s="1">
        <v>2.3790794461282089E-4</v>
      </c>
      <c r="AA45" s="1">
        <v>4.5946754237235661E-3</v>
      </c>
      <c r="AB45" s="1">
        <v>0.66170727167137622</v>
      </c>
      <c r="AC45" s="1">
        <v>6.382357887181993E-6</v>
      </c>
      <c r="AD45" s="1">
        <v>1.0060646828608419E-9</v>
      </c>
      <c r="AE45" s="1">
        <v>5.1836349884266263E-16</v>
      </c>
      <c r="AF45" s="1">
        <f t="shared" si="19"/>
        <v>6820</v>
      </c>
      <c r="AG45" s="1">
        <f t="shared" si="20"/>
        <v>-3.5808117150382015E-3</v>
      </c>
      <c r="AH45" s="33">
        <f t="shared" si="46"/>
        <v>1.8774159234882341E-6</v>
      </c>
      <c r="AI45" s="33">
        <f t="shared" si="47"/>
        <v>-1.8235586080037566E-3</v>
      </c>
      <c r="AJ45" s="1">
        <f t="shared" si="48"/>
        <v>-1.8235586080037566E-3</v>
      </c>
      <c r="AM45" s="13">
        <f t="shared" si="49"/>
        <v>-1.8235586080037566E-3</v>
      </c>
      <c r="AN45" s="1">
        <f t="shared" si="24"/>
        <v>-3.1274413873405619E-3</v>
      </c>
      <c r="AO45" s="1">
        <f t="shared" si="25"/>
        <v>0.93843086249742513</v>
      </c>
      <c r="AP45" s="1">
        <f t="shared" si="26"/>
        <v>-0.90903179425976588</v>
      </c>
      <c r="AQ45" s="1">
        <f t="shared" si="27"/>
        <v>-3.1121690086468114E-2</v>
      </c>
      <c r="AR45" s="1">
        <f t="shared" si="28"/>
        <v>-2.6735742515811189</v>
      </c>
      <c r="AS45" s="1">
        <f t="shared" si="29"/>
        <v>-4.1950469185600996</v>
      </c>
      <c r="AT45" s="1">
        <f t="shared" si="50"/>
        <v>3.6417579899803578</v>
      </c>
      <c r="AU45" s="1">
        <f t="shared" si="50"/>
        <v>3.6417579916922462</v>
      </c>
      <c r="AV45" s="1">
        <f t="shared" si="50"/>
        <v>3.6417579634138768</v>
      </c>
      <c r="AW45" s="1">
        <f t="shared" si="50"/>
        <v>3.6417584305390647</v>
      </c>
      <c r="AX45" s="1">
        <f t="shared" si="50"/>
        <v>3.6417507141991776</v>
      </c>
      <c r="AY45" s="1">
        <f t="shared" si="50"/>
        <v>3.6418781829194051</v>
      </c>
      <c r="AZ45" s="1">
        <f t="shared" si="50"/>
        <v>3.6397736215467105</v>
      </c>
      <c r="BA45" s="1">
        <f t="shared" si="31"/>
        <v>3.6748425187210292</v>
      </c>
      <c r="BC45" s="1">
        <f t="shared" si="35"/>
        <v>-6.5421985488089171E-4</v>
      </c>
      <c r="BD45" s="1">
        <v>6600</v>
      </c>
      <c r="BE45" s="1">
        <f t="shared" si="36"/>
        <v>-3.5913330168060005E-3</v>
      </c>
      <c r="BF45" s="1">
        <f t="shared" si="37"/>
        <v>-6.5421985488089171E-4</v>
      </c>
      <c r="BG45" s="1">
        <f t="shared" si="38"/>
        <v>-2.937113161925109E-3</v>
      </c>
      <c r="BH45" s="1">
        <f t="shared" si="39"/>
        <v>0.93517506878250423</v>
      </c>
      <c r="BI45" s="1">
        <f t="shared" si="40"/>
        <v>-0.85320742138014638</v>
      </c>
      <c r="BJ45" s="1">
        <f t="shared" si="41"/>
        <v>-2.7924247967336386</v>
      </c>
      <c r="BK45" s="1">
        <f t="shared" si="42"/>
        <v>-5.6695908663464056</v>
      </c>
      <c r="BL45" s="1">
        <f t="shared" si="51"/>
        <v>3.5151818183095722</v>
      </c>
      <c r="BM45" s="1">
        <f t="shared" si="51"/>
        <v>3.5151818201819096</v>
      </c>
      <c r="BN45" s="1">
        <f t="shared" si="51"/>
        <v>3.5151817910310696</v>
      </c>
      <c r="BO45" s="1">
        <f t="shared" si="51"/>
        <v>3.5151822448871028</v>
      </c>
      <c r="BP45" s="1">
        <f t="shared" si="51"/>
        <v>3.515175178708811</v>
      </c>
      <c r="BQ45" s="1">
        <f t="shared" si="51"/>
        <v>3.5152851957177789</v>
      </c>
      <c r="BR45" s="1">
        <f t="shared" si="51"/>
        <v>3.5135728207306229</v>
      </c>
      <c r="BS45" s="1">
        <f t="shared" si="43"/>
        <v>3.5403595671912349</v>
      </c>
    </row>
    <row r="46" spans="1:71" x14ac:dyDescent="0.2">
      <c r="A46" s="71" t="s">
        <v>117</v>
      </c>
      <c r="B46" s="70" t="s">
        <v>109</v>
      </c>
      <c r="C46" s="64">
        <v>55904.772940000003</v>
      </c>
      <c r="D46" s="64">
        <v>6.9999999999999999E-4</v>
      </c>
      <c r="E46" s="1">
        <f t="shared" si="15"/>
        <v>6901.9888184551637</v>
      </c>
      <c r="F46" s="1">
        <f t="shared" si="16"/>
        <v>6902</v>
      </c>
      <c r="G46" s="1">
        <f t="shared" si="44"/>
        <v>-2.9781999983242713E-3</v>
      </c>
      <c r="K46" s="1">
        <f t="shared" si="45"/>
        <v>-2.9781999983242713E-3</v>
      </c>
      <c r="Q46" s="69">
        <f t="shared" si="17"/>
        <v>40886.272940000003</v>
      </c>
      <c r="S46" s="13">
        <v>1</v>
      </c>
      <c r="T46" s="103"/>
      <c r="AF46" s="1">
        <f t="shared" si="19"/>
        <v>6902</v>
      </c>
      <c r="AG46" s="1">
        <f t="shared" si="20"/>
        <v>-3.5633258983207195E-3</v>
      </c>
      <c r="AH46" s="33">
        <f t="shared" si="46"/>
        <v>3.4237231884665348E-7</v>
      </c>
      <c r="AI46" s="33">
        <f t="shared" si="47"/>
        <v>2.0765965077120278E-4</v>
      </c>
      <c r="AJ46" s="1">
        <f t="shared" si="48"/>
        <v>2.0765965077120278E-4</v>
      </c>
      <c r="AM46" s="13">
        <f t="shared" si="49"/>
        <v>2.0765965077120278E-4</v>
      </c>
      <c r="AN46" s="1">
        <f t="shared" si="24"/>
        <v>-3.1858596490954741E-3</v>
      </c>
      <c r="AO46" s="1">
        <f t="shared" si="25"/>
        <v>0.9398772090768529</v>
      </c>
      <c r="AP46" s="1">
        <f t="shared" si="26"/>
        <v>-0.92668052270530499</v>
      </c>
      <c r="AQ46" s="1">
        <f t="shared" si="27"/>
        <v>-3.3831469052654009E-2</v>
      </c>
      <c r="AR46" s="1">
        <f t="shared" si="28"/>
        <v>-2.6290465452746337</v>
      </c>
      <c r="AS46" s="1">
        <f t="shared" si="29"/>
        <v>-3.8162872359237454</v>
      </c>
      <c r="AT46" s="1">
        <f t="shared" si="50"/>
        <v>3.689058115279344</v>
      </c>
      <c r="AU46" s="1">
        <f t="shared" si="50"/>
        <v>3.6890581168510499</v>
      </c>
      <c r="AV46" s="1">
        <f t="shared" si="50"/>
        <v>3.6890580901690031</v>
      </c>
      <c r="AW46" s="1">
        <f t="shared" si="50"/>
        <v>3.6890585431364533</v>
      </c>
      <c r="AX46" s="1">
        <f t="shared" si="50"/>
        <v>3.6890508533569686</v>
      </c>
      <c r="AY46" s="1">
        <f t="shared" si="50"/>
        <v>3.6891814034068395</v>
      </c>
      <c r="AZ46" s="1">
        <f t="shared" si="50"/>
        <v>3.6869664497459209</v>
      </c>
      <c r="BA46" s="1">
        <f t="shared" si="31"/>
        <v>3.7249679824730433</v>
      </c>
      <c r="BC46" s="1">
        <f t="shared" si="35"/>
        <v>-4.7179768154760561E-4</v>
      </c>
      <c r="BD46" s="1">
        <v>6800</v>
      </c>
      <c r="BE46" s="1">
        <f t="shared" si="36"/>
        <v>-3.583938707418187E-3</v>
      </c>
      <c r="BF46" s="1">
        <f t="shared" si="37"/>
        <v>-4.7179768154760561E-4</v>
      </c>
      <c r="BG46" s="1">
        <f t="shared" si="38"/>
        <v>-3.1121410258705814E-3</v>
      </c>
      <c r="BH46" s="1">
        <f t="shared" si="39"/>
        <v>0.9380971253219248</v>
      </c>
      <c r="BI46" s="1">
        <f t="shared" si="40"/>
        <v>-0.90446112913651355</v>
      </c>
      <c r="BJ46" s="1">
        <f t="shared" si="41"/>
        <v>-2.6844143167862042</v>
      </c>
      <c r="BK46" s="1">
        <f t="shared" si="42"/>
        <v>-4.2981973248819507</v>
      </c>
      <c r="BL46" s="1">
        <f t="shared" si="51"/>
        <v>3.6302321870814365</v>
      </c>
      <c r="BM46" s="1">
        <f t="shared" si="51"/>
        <v>3.630232188822109</v>
      </c>
      <c r="BN46" s="1">
        <f t="shared" si="51"/>
        <v>3.6302321602463588</v>
      </c>
      <c r="BO46" s="1">
        <f t="shared" si="51"/>
        <v>3.6302326293601825</v>
      </c>
      <c r="BP46" s="1">
        <f t="shared" si="51"/>
        <v>3.6302249281676091</v>
      </c>
      <c r="BQ46" s="1">
        <f t="shared" si="51"/>
        <v>3.630351358547721</v>
      </c>
      <c r="BR46" s="1">
        <f t="shared" si="51"/>
        <v>3.6282768256916187</v>
      </c>
      <c r="BS46" s="1">
        <f t="shared" si="43"/>
        <v>3.6626167958546842</v>
      </c>
    </row>
    <row r="47" spans="1:71" x14ac:dyDescent="0.2">
      <c r="A47" s="71" t="s">
        <v>117</v>
      </c>
      <c r="B47" s="70" t="s">
        <v>109</v>
      </c>
      <c r="C47" s="64">
        <v>55905.83771</v>
      </c>
      <c r="D47" s="64">
        <v>6.9999999999999999E-4</v>
      </c>
      <c r="E47" s="1">
        <f t="shared" si="15"/>
        <v>6905.986459149939</v>
      </c>
      <c r="F47" s="1">
        <f t="shared" si="16"/>
        <v>6906</v>
      </c>
      <c r="G47" s="1">
        <f t="shared" si="44"/>
        <v>-3.6065999956917949E-3</v>
      </c>
      <c r="K47" s="1">
        <f t="shared" si="45"/>
        <v>-3.6065999956917949E-3</v>
      </c>
      <c r="Q47" s="69">
        <f t="shared" si="17"/>
        <v>40887.33771</v>
      </c>
      <c r="S47" s="13">
        <v>1</v>
      </c>
      <c r="T47" s="103"/>
      <c r="AF47" s="1">
        <f t="shared" si="19"/>
        <v>6906</v>
      </c>
      <c r="AG47" s="1">
        <f t="shared" si="20"/>
        <v>-3.5622793401104986E-3</v>
      </c>
      <c r="AH47" s="33">
        <f t="shared" si="46"/>
        <v>1.9643205111558924E-9</v>
      </c>
      <c r="AI47" s="33">
        <f t="shared" si="47"/>
        <v>-4.1806979252279617E-4</v>
      </c>
      <c r="AJ47" s="1">
        <f t="shared" si="48"/>
        <v>-4.1806979252279617E-4</v>
      </c>
      <c r="AM47" s="13">
        <f t="shared" si="49"/>
        <v>-4.1806979252279617E-4</v>
      </c>
      <c r="AN47" s="1">
        <f t="shared" si="24"/>
        <v>-3.1885302031689987E-3</v>
      </c>
      <c r="AO47" s="1">
        <f t="shared" si="25"/>
        <v>0.9399509566843508</v>
      </c>
      <c r="AP47" s="1">
        <f t="shared" si="26"/>
        <v>-0.92749604616779135</v>
      </c>
      <c r="AQ47" s="1">
        <f t="shared" si="27"/>
        <v>-3.3962194916177427E-2</v>
      </c>
      <c r="AR47" s="1">
        <f t="shared" si="28"/>
        <v>-2.6268708971656376</v>
      </c>
      <c r="AS47" s="1">
        <f t="shared" si="29"/>
        <v>-3.7994262805797008</v>
      </c>
      <c r="AT47" s="1">
        <f t="shared" si="50"/>
        <v>3.6913673313328634</v>
      </c>
      <c r="AU47" s="1">
        <f t="shared" si="50"/>
        <v>3.6913673328969407</v>
      </c>
      <c r="AV47" s="1">
        <f t="shared" si="50"/>
        <v>3.6913673063068999</v>
      </c>
      <c r="AW47" s="1">
        <f t="shared" si="50"/>
        <v>3.691367758349978</v>
      </c>
      <c r="AX47" s="1">
        <f t="shared" si="50"/>
        <v>3.6913600734241747</v>
      </c>
      <c r="AY47" s="1">
        <f t="shared" si="50"/>
        <v>3.6914907253748157</v>
      </c>
      <c r="AZ47" s="1">
        <f t="shared" si="50"/>
        <v>3.6892709220413638</v>
      </c>
      <c r="BA47" s="1">
        <f t="shared" si="31"/>
        <v>3.727413127046312</v>
      </c>
      <c r="BC47" s="1">
        <f t="shared" si="35"/>
        <v>-2.8600938973000808E-4</v>
      </c>
      <c r="BD47" s="1">
        <v>7000</v>
      </c>
      <c r="BE47" s="1">
        <f t="shared" si="36"/>
        <v>-3.5324260964010932E-3</v>
      </c>
      <c r="BF47" s="1">
        <f t="shared" si="37"/>
        <v>-2.8600938973000808E-4</v>
      </c>
      <c r="BG47" s="1">
        <f t="shared" si="38"/>
        <v>-3.2464167066710852E-3</v>
      </c>
      <c r="BH47" s="1">
        <f t="shared" si="39"/>
        <v>0.94176883282789414</v>
      </c>
      <c r="BI47" s="1">
        <f t="shared" si="40"/>
        <v>-0.94542203384679935</v>
      </c>
      <c r="BJ47" s="1">
        <f t="shared" si="41"/>
        <v>-2.5756416718040636</v>
      </c>
      <c r="BK47" s="1">
        <f t="shared" si="42"/>
        <v>-3.4390423797850054</v>
      </c>
      <c r="BL47" s="1">
        <f t="shared" si="51"/>
        <v>3.74568773634642</v>
      </c>
      <c r="BM47" s="1">
        <f t="shared" si="51"/>
        <v>3.7456877377156905</v>
      </c>
      <c r="BN47" s="1">
        <f t="shared" si="51"/>
        <v>3.7456877135995215</v>
      </c>
      <c r="BO47" s="1">
        <f t="shared" si="51"/>
        <v>3.7456881383437564</v>
      </c>
      <c r="BP47" s="1">
        <f t="shared" si="51"/>
        <v>3.7456806575857615</v>
      </c>
      <c r="BQ47" s="1">
        <f t="shared" si="51"/>
        <v>3.7458124172090161</v>
      </c>
      <c r="BR47" s="1">
        <f t="shared" si="51"/>
        <v>3.7434934653480432</v>
      </c>
      <c r="BS47" s="1">
        <f t="shared" si="43"/>
        <v>3.7848740245181332</v>
      </c>
    </row>
    <row r="48" spans="1:71" x14ac:dyDescent="0.2">
      <c r="A48" s="39" t="s">
        <v>161</v>
      </c>
      <c r="B48" s="54" t="s">
        <v>110</v>
      </c>
      <c r="C48" s="76">
        <v>55917.159100999997</v>
      </c>
      <c r="D48" s="76"/>
      <c r="E48" s="1">
        <f t="shared" si="15"/>
        <v>6948.4922147433308</v>
      </c>
      <c r="F48" s="1">
        <f t="shared" si="16"/>
        <v>6948.5</v>
      </c>
      <c r="G48" s="1">
        <f t="shared" si="44"/>
        <v>-2.0736000005854294E-3</v>
      </c>
      <c r="K48" s="1">
        <f t="shared" si="45"/>
        <v>-2.0736000005854294E-3</v>
      </c>
      <c r="Q48" s="69">
        <f t="shared" si="17"/>
        <v>40898.659100999997</v>
      </c>
      <c r="S48" s="13">
        <v>1</v>
      </c>
      <c r="T48" s="103"/>
      <c r="AF48" s="1">
        <f t="shared" si="19"/>
        <v>6948.5</v>
      </c>
      <c r="AG48" s="1">
        <f t="shared" si="20"/>
        <v>-3.5500358858326564E-3</v>
      </c>
      <c r="AH48" s="33">
        <f t="shared" si="46"/>
        <v>2.1798629232457627E-6</v>
      </c>
      <c r="AI48" s="33">
        <f t="shared" si="47"/>
        <v>1.142264219966208E-3</v>
      </c>
      <c r="AJ48" s="1">
        <f t="shared" si="48"/>
        <v>1.142264219966208E-3</v>
      </c>
      <c r="AM48" s="13">
        <f t="shared" si="49"/>
        <v>1.142264219966208E-3</v>
      </c>
      <c r="AN48" s="1">
        <f t="shared" si="24"/>
        <v>-3.2158642205516374E-3</v>
      </c>
      <c r="AO48" s="1">
        <f t="shared" si="25"/>
        <v>0.9407527654411999</v>
      </c>
      <c r="AP48" s="1">
        <f t="shared" si="26"/>
        <v>-0.93589663937894729</v>
      </c>
      <c r="AQ48" s="1">
        <f t="shared" si="27"/>
        <v>-3.5342375185938801E-2</v>
      </c>
      <c r="AR48" s="1">
        <f t="shared" si="28"/>
        <v>-2.6037332315095245</v>
      </c>
      <c r="AS48" s="1">
        <f t="shared" si="29"/>
        <v>-3.628365283294964</v>
      </c>
      <c r="AT48" s="1">
        <f t="shared" si="50"/>
        <v>3.7159141078201485</v>
      </c>
      <c r="AU48" s="1">
        <f t="shared" si="50"/>
        <v>3.7159141092994905</v>
      </c>
      <c r="AV48" s="1">
        <f t="shared" si="50"/>
        <v>3.7159140837581326</v>
      </c>
      <c r="AW48" s="1">
        <f t="shared" si="50"/>
        <v>3.7159145247385927</v>
      </c>
      <c r="AX48" s="1">
        <f t="shared" si="50"/>
        <v>3.71590691107476</v>
      </c>
      <c r="AY48" s="1">
        <f t="shared" si="50"/>
        <v>3.716038368599774</v>
      </c>
      <c r="AZ48" s="1">
        <f t="shared" si="50"/>
        <v>3.7137701893354129</v>
      </c>
      <c r="BA48" s="1">
        <f t="shared" si="31"/>
        <v>3.7533927881372953</v>
      </c>
      <c r="BC48" s="1">
        <f t="shared" si="35"/>
        <v>-9.6854979428098904E-5</v>
      </c>
      <c r="BD48" s="1">
        <v>7200</v>
      </c>
      <c r="BE48" s="1">
        <f t="shared" si="36"/>
        <v>-3.4346166993839198E-3</v>
      </c>
      <c r="BF48" s="1">
        <f t="shared" si="37"/>
        <v>-9.6854979428098904E-5</v>
      </c>
      <c r="BG48" s="1">
        <f t="shared" si="38"/>
        <v>-3.3377617199558209E-3</v>
      </c>
      <c r="BH48" s="1">
        <f t="shared" si="39"/>
        <v>0.94616921481543181</v>
      </c>
      <c r="BI48" s="1">
        <f t="shared" si="40"/>
        <v>-0.97541507220104828</v>
      </c>
      <c r="BJ48" s="1">
        <f t="shared" si="41"/>
        <v>-2.4659323030114431</v>
      </c>
      <c r="BK48" s="1">
        <f t="shared" si="42"/>
        <v>-2.8465908521371022</v>
      </c>
      <c r="BL48" s="1">
        <f t="shared" si="51"/>
        <v>3.8616393263051729</v>
      </c>
      <c r="BM48" s="1">
        <f t="shared" si="51"/>
        <v>3.8616393272183798</v>
      </c>
      <c r="BN48" s="1">
        <f t="shared" si="51"/>
        <v>3.8616393096104265</v>
      </c>
      <c r="BO48" s="1">
        <f t="shared" si="51"/>
        <v>3.8616396491174072</v>
      </c>
      <c r="BP48" s="1">
        <f t="shared" si="51"/>
        <v>3.8616331029462274</v>
      </c>
      <c r="BQ48" s="1">
        <f t="shared" si="51"/>
        <v>3.8617593289415231</v>
      </c>
      <c r="BR48" s="1">
        <f t="shared" si="51"/>
        <v>3.8593278431750635</v>
      </c>
      <c r="BS48" s="1">
        <f t="shared" si="43"/>
        <v>3.9071312531815825</v>
      </c>
    </row>
    <row r="49" spans="1:71" x14ac:dyDescent="0.2">
      <c r="A49" s="39" t="s">
        <v>161</v>
      </c>
      <c r="B49" s="54" t="s">
        <v>109</v>
      </c>
      <c r="C49" s="76">
        <v>55917.289800999999</v>
      </c>
      <c r="D49" s="76"/>
      <c r="E49" s="1">
        <f t="shared" si="15"/>
        <v>6948.9829231956865</v>
      </c>
      <c r="F49" s="1">
        <f t="shared" si="16"/>
        <v>6949</v>
      </c>
      <c r="G49" s="1">
        <f t="shared" si="44"/>
        <v>-4.5484000002034009E-3</v>
      </c>
      <c r="K49" s="1">
        <f t="shared" si="45"/>
        <v>-4.5484000002034009E-3</v>
      </c>
      <c r="Q49" s="69">
        <f t="shared" si="17"/>
        <v>40898.789800999999</v>
      </c>
      <c r="S49" s="13">
        <v>1</v>
      </c>
      <c r="T49" s="103"/>
      <c r="U49" s="1">
        <v>5.0831149200291563E-9</v>
      </c>
      <c r="V49" s="1">
        <v>8.2072750238531908E-19</v>
      </c>
      <c r="W49" s="1">
        <v>1.5434247883155935E-27</v>
      </c>
      <c r="X49" s="1">
        <v>1.9629052677048154E-9</v>
      </c>
      <c r="Y49" s="1">
        <v>7.0565390656297648E-4</v>
      </c>
      <c r="Z49" s="1">
        <v>2.9439337017374962E-4</v>
      </c>
      <c r="AA49" s="1">
        <v>2.7136244152241987E-8</v>
      </c>
      <c r="AB49" s="1">
        <v>92.126768261928092</v>
      </c>
      <c r="AC49" s="1">
        <v>5.8925889611536952E-5</v>
      </c>
      <c r="AD49" s="1">
        <v>1.5379548780908858E-8</v>
      </c>
      <c r="AE49" s="1">
        <v>1.1609086114318364E-20</v>
      </c>
      <c r="AF49" s="1">
        <f t="shared" si="19"/>
        <v>6949</v>
      </c>
      <c r="AG49" s="1">
        <f t="shared" si="20"/>
        <v>-3.5498795745755956E-3</v>
      </c>
      <c r="AH49" s="33">
        <f t="shared" si="46"/>
        <v>9.9704304039593348E-7</v>
      </c>
      <c r="AI49" s="33">
        <f t="shared" si="47"/>
        <v>-1.3322255689508294E-3</v>
      </c>
      <c r="AJ49" s="1">
        <f t="shared" si="48"/>
        <v>-1.3322255689508294E-3</v>
      </c>
      <c r="AM49" s="13">
        <f t="shared" si="49"/>
        <v>-1.3322255689508294E-3</v>
      </c>
      <c r="AN49" s="1">
        <f t="shared" si="24"/>
        <v>-3.2161744312525714E-3</v>
      </c>
      <c r="AO49" s="1">
        <f t="shared" si="25"/>
        <v>0.94076239647086324</v>
      </c>
      <c r="AP49" s="1">
        <f t="shared" si="26"/>
        <v>-0.93599257990681628</v>
      </c>
      <c r="AQ49" s="1">
        <f t="shared" si="27"/>
        <v>-3.5358515449237127E-2</v>
      </c>
      <c r="AR49" s="1">
        <f t="shared" si="28"/>
        <v>-2.6034607871451829</v>
      </c>
      <c r="AS49" s="1">
        <f t="shared" si="29"/>
        <v>-3.6264366446116987</v>
      </c>
      <c r="AT49" s="1">
        <f t="shared" si="50"/>
        <v>3.7162030188765058</v>
      </c>
      <c r="AU49" s="1">
        <f t="shared" si="50"/>
        <v>3.7162030203548149</v>
      </c>
      <c r="AV49" s="1">
        <f t="shared" si="50"/>
        <v>3.7162029948265261</v>
      </c>
      <c r="AW49" s="1">
        <f t="shared" si="50"/>
        <v>3.7162034356637705</v>
      </c>
      <c r="AX49" s="1">
        <f t="shared" si="50"/>
        <v>3.7161958230491221</v>
      </c>
      <c r="AY49" s="1">
        <f t="shared" si="50"/>
        <v>3.7163272870450093</v>
      </c>
      <c r="AZ49" s="1">
        <f t="shared" si="50"/>
        <v>3.7140585732216613</v>
      </c>
      <c r="BA49" s="1">
        <f t="shared" si="31"/>
        <v>3.7536984312089539</v>
      </c>
      <c r="BC49" s="1">
        <f t="shared" si="35"/>
        <v>9.5665549358121046E-5</v>
      </c>
      <c r="BD49" s="1">
        <v>7400</v>
      </c>
      <c r="BE49" s="1">
        <f t="shared" si="36"/>
        <v>-3.2887355222119322E-3</v>
      </c>
      <c r="BF49" s="1">
        <f t="shared" si="37"/>
        <v>9.5665549358121046E-5</v>
      </c>
      <c r="BG49" s="1">
        <f t="shared" si="38"/>
        <v>-3.3844010715700533E-3</v>
      </c>
      <c r="BH49" s="1">
        <f t="shared" si="39"/>
        <v>0.9512709342727782</v>
      </c>
      <c r="BI49" s="1">
        <f t="shared" si="40"/>
        <v>-0.9938033949200108</v>
      </c>
      <c r="BJ49" s="1">
        <f t="shared" si="41"/>
        <v>-2.3551150707549966</v>
      </c>
      <c r="BK49" s="1">
        <f t="shared" si="42"/>
        <v>-2.4105329892262835</v>
      </c>
      <c r="BL49" s="1">
        <f t="shared" si="51"/>
        <v>3.9781748600050455</v>
      </c>
      <c r="BM49" s="1">
        <f t="shared" si="51"/>
        <v>3.9781748605131382</v>
      </c>
      <c r="BN49" s="1">
        <f t="shared" si="51"/>
        <v>3.9781748495207165</v>
      </c>
      <c r="BO49" s="1">
        <f t="shared" si="51"/>
        <v>3.9781750873381503</v>
      </c>
      <c r="BP49" s="1">
        <f t="shared" si="51"/>
        <v>3.9781699422500494</v>
      </c>
      <c r="BQ49" s="1">
        <f t="shared" si="51"/>
        <v>3.9782812607870133</v>
      </c>
      <c r="BR49" s="1">
        <f t="shared" si="51"/>
        <v>3.9758758409153443</v>
      </c>
      <c r="BS49" s="1">
        <f t="shared" si="43"/>
        <v>4.0293884818450314</v>
      </c>
    </row>
    <row r="50" spans="1:71" x14ac:dyDescent="0.2">
      <c r="A50" s="39" t="s">
        <v>119</v>
      </c>
      <c r="B50" s="54" t="s">
        <v>109</v>
      </c>
      <c r="C50" s="77">
        <v>55918.089099999997</v>
      </c>
      <c r="D50" s="76"/>
      <c r="E50" s="1">
        <f t="shared" si="15"/>
        <v>6951.983862562588</v>
      </c>
      <c r="F50" s="1">
        <f t="shared" si="16"/>
        <v>6952</v>
      </c>
      <c r="G50" s="1">
        <f t="shared" si="44"/>
        <v>-4.2982000013580546E-3</v>
      </c>
      <c r="L50" s="1">
        <f>+G50</f>
        <v>-4.2982000013580546E-3</v>
      </c>
      <c r="Q50" s="69">
        <f t="shared" si="17"/>
        <v>40899.589099999997</v>
      </c>
      <c r="S50" s="13">
        <v>1</v>
      </c>
      <c r="T50" s="103"/>
      <c r="AF50" s="1">
        <f t="shared" si="19"/>
        <v>6952</v>
      </c>
      <c r="AG50" s="1">
        <f t="shared" si="20"/>
        <v>-3.5489356932018501E-3</v>
      </c>
      <c r="AH50" s="33">
        <f t="shared" si="46"/>
        <v>5.6139700347679576E-7</v>
      </c>
      <c r="AI50" s="33">
        <f t="shared" si="47"/>
        <v>-1.0801698779282051E-3</v>
      </c>
      <c r="AJ50" s="1">
        <f t="shared" si="48"/>
        <v>-1.0801698779282051E-3</v>
      </c>
      <c r="AM50" s="13">
        <f t="shared" si="49"/>
        <v>-1.0801698779282051E-3</v>
      </c>
      <c r="AN50" s="1">
        <f t="shared" si="24"/>
        <v>-3.2180301234298494E-3</v>
      </c>
      <c r="AO50" s="1">
        <f t="shared" si="25"/>
        <v>0.94082027911787269</v>
      </c>
      <c r="AP50" s="1">
        <f t="shared" si="26"/>
        <v>-0.93656680495305356</v>
      </c>
      <c r="AQ50" s="1">
        <f t="shared" si="27"/>
        <v>-3.5455308812117843E-2</v>
      </c>
      <c r="AR50" s="1">
        <f t="shared" si="28"/>
        <v>-2.6018260036909018</v>
      </c>
      <c r="AS50" s="1">
        <f t="shared" si="29"/>
        <v>-3.6149038824157187</v>
      </c>
      <c r="AT50" s="1">
        <f t="shared" si="50"/>
        <v>3.7179365473912647</v>
      </c>
      <c r="AU50" s="1">
        <f t="shared" si="50"/>
        <v>3.7179365488633564</v>
      </c>
      <c r="AV50" s="1">
        <f t="shared" si="50"/>
        <v>3.717936523413822</v>
      </c>
      <c r="AW50" s="1">
        <f t="shared" si="50"/>
        <v>3.7179369633856028</v>
      </c>
      <c r="AX50" s="1">
        <f t="shared" si="50"/>
        <v>3.7179293571673</v>
      </c>
      <c r="AY50" s="1">
        <f t="shared" si="50"/>
        <v>3.7180608585249852</v>
      </c>
      <c r="AZ50" s="1">
        <f t="shared" si="50"/>
        <v>3.7157889543598985</v>
      </c>
      <c r="BA50" s="1">
        <f t="shared" si="31"/>
        <v>3.7555322896389054</v>
      </c>
      <c r="BC50" s="1">
        <f t="shared" si="35"/>
        <v>2.9155219662865221E-4</v>
      </c>
      <c r="BD50" s="1">
        <v>7600</v>
      </c>
      <c r="BE50" s="1">
        <f t="shared" si="36"/>
        <v>-3.0934497748305316E-3</v>
      </c>
      <c r="BF50" s="1">
        <f t="shared" si="37"/>
        <v>2.9155219662865221E-4</v>
      </c>
      <c r="BG50" s="1">
        <f t="shared" si="38"/>
        <v>-3.3850019714591838E-3</v>
      </c>
      <c r="BH50" s="1">
        <f t="shared" si="39"/>
        <v>0.9570392035674542</v>
      </c>
      <c r="BI50" s="1">
        <f t="shared" si="40"/>
        <v>-0.99999974858277751</v>
      </c>
      <c r="BJ50" s="1">
        <f t="shared" si="41"/>
        <v>-2.2430236001219939</v>
      </c>
      <c r="BK50" s="1">
        <f t="shared" si="42"/>
        <v>-2.0739446422445043</v>
      </c>
      <c r="BL50" s="1">
        <f t="shared" si="51"/>
        <v>4.095378436727354</v>
      </c>
      <c r="BM50" s="1">
        <f t="shared" si="51"/>
        <v>4.0953784369548547</v>
      </c>
      <c r="BN50" s="1">
        <f t="shared" si="51"/>
        <v>4.0953784312554156</v>
      </c>
      <c r="BO50" s="1">
        <f t="shared" si="51"/>
        <v>4.0953785740401267</v>
      </c>
      <c r="BP50" s="1">
        <f t="shared" si="51"/>
        <v>4.0953749969469193</v>
      </c>
      <c r="BQ50" s="1">
        <f t="shared" si="51"/>
        <v>4.0954646169893527</v>
      </c>
      <c r="BR50" s="1">
        <f t="shared" si="51"/>
        <v>4.0932226872351185</v>
      </c>
      <c r="BS50" s="1">
        <f t="shared" si="43"/>
        <v>4.1516457105084807</v>
      </c>
    </row>
    <row r="51" spans="1:71" x14ac:dyDescent="0.2">
      <c r="A51" s="39" t="s">
        <v>161</v>
      </c>
      <c r="B51" s="54" t="s">
        <v>109</v>
      </c>
      <c r="C51" s="76">
        <v>55918.089400999997</v>
      </c>
      <c r="D51" s="76"/>
      <c r="E51" s="1">
        <f t="shared" si="15"/>
        <v>6951.9849926562692</v>
      </c>
      <c r="F51" s="1">
        <f t="shared" si="16"/>
        <v>6952</v>
      </c>
      <c r="G51" s="1">
        <f t="shared" si="44"/>
        <v>-3.9972000013221987E-3</v>
      </c>
      <c r="K51" s="1">
        <f>+G51</f>
        <v>-3.9972000013221987E-3</v>
      </c>
      <c r="Q51" s="69">
        <f t="shared" si="17"/>
        <v>40899.589400999997</v>
      </c>
      <c r="S51" s="13">
        <v>1</v>
      </c>
      <c r="T51" s="103"/>
      <c r="AF51" s="1">
        <f t="shared" si="19"/>
        <v>6952</v>
      </c>
      <c r="AG51" s="1">
        <f t="shared" si="20"/>
        <v>-3.5489356932018501E-3</v>
      </c>
      <c r="AH51" s="33">
        <f t="shared" si="46"/>
        <v>2.0094088993461477E-7</v>
      </c>
      <c r="AI51" s="33">
        <f t="shared" si="47"/>
        <v>-7.7916987789234922E-4</v>
      </c>
      <c r="AJ51" s="1">
        <f t="shared" si="48"/>
        <v>-7.7916987789234922E-4</v>
      </c>
      <c r="AM51" s="13">
        <f t="shared" si="49"/>
        <v>-7.7916987789234922E-4</v>
      </c>
      <c r="AN51" s="1">
        <f t="shared" si="24"/>
        <v>-3.2180301234298494E-3</v>
      </c>
      <c r="AO51" s="1">
        <f t="shared" si="25"/>
        <v>0.94082027911787269</v>
      </c>
      <c r="AP51" s="1">
        <f t="shared" si="26"/>
        <v>-0.93656680495305356</v>
      </c>
      <c r="AQ51" s="1">
        <f t="shared" si="27"/>
        <v>-3.5455308812117843E-2</v>
      </c>
      <c r="AR51" s="1">
        <f t="shared" si="28"/>
        <v>-2.6018260036909018</v>
      </c>
      <c r="AS51" s="1">
        <f t="shared" si="29"/>
        <v>-3.6149038824157187</v>
      </c>
      <c r="AT51" s="1">
        <f t="shared" ref="AT51:AZ60" si="52">$BA51+$AH$7*SIN(AU51)</f>
        <v>3.7179365473912647</v>
      </c>
      <c r="AU51" s="1">
        <f t="shared" si="52"/>
        <v>3.7179365488633564</v>
      </c>
      <c r="AV51" s="1">
        <f t="shared" si="52"/>
        <v>3.717936523413822</v>
      </c>
      <c r="AW51" s="1">
        <f t="shared" si="52"/>
        <v>3.7179369633856028</v>
      </c>
      <c r="AX51" s="1">
        <f t="shared" si="52"/>
        <v>3.7179293571673</v>
      </c>
      <c r="AY51" s="1">
        <f t="shared" si="52"/>
        <v>3.7180608585249852</v>
      </c>
      <c r="AZ51" s="1">
        <f t="shared" si="52"/>
        <v>3.7157889543598985</v>
      </c>
      <c r="BA51" s="1">
        <f t="shared" si="31"/>
        <v>3.7555322896389054</v>
      </c>
      <c r="BC51" s="1">
        <f t="shared" si="35"/>
        <v>4.9080496238349501E-4</v>
      </c>
      <c r="BD51" s="1">
        <v>7800</v>
      </c>
      <c r="BE51" s="1">
        <f t="shared" si="36"/>
        <v>-2.8479120892927522E-3</v>
      </c>
      <c r="BF51" s="1">
        <f t="shared" si="37"/>
        <v>4.9080496238349501E-4</v>
      </c>
      <c r="BG51" s="1">
        <f t="shared" si="38"/>
        <v>-3.3387170516762472E-3</v>
      </c>
      <c r="BH51" s="1">
        <f t="shared" si="39"/>
        <v>0.96343054477544599</v>
      </c>
      <c r="BI51" s="1">
        <f t="shared" si="40"/>
        <v>-0.99348230764786938</v>
      </c>
      <c r="BJ51" s="1">
        <f t="shared" si="41"/>
        <v>-2.1294979961406129</v>
      </c>
      <c r="BK51" s="1">
        <f t="shared" si="42"/>
        <v>-1.8044654355990164</v>
      </c>
      <c r="BL51" s="1">
        <f t="shared" si="51"/>
        <v>4.213329361958575</v>
      </c>
      <c r="BM51" s="1">
        <f t="shared" si="51"/>
        <v>4.2133293620352203</v>
      </c>
      <c r="BN51" s="1">
        <f t="shared" si="51"/>
        <v>4.2133293597138586</v>
      </c>
      <c r="BO51" s="1">
        <f t="shared" si="51"/>
        <v>4.2133294300207211</v>
      </c>
      <c r="BP51" s="1">
        <f t="shared" si="51"/>
        <v>4.2133273006474745</v>
      </c>
      <c r="BQ51" s="1">
        <f t="shared" si="51"/>
        <v>4.2133917963410941</v>
      </c>
      <c r="BR51" s="1">
        <f t="shared" si="51"/>
        <v>4.2114416854117396</v>
      </c>
      <c r="BS51" s="1">
        <f t="shared" si="43"/>
        <v>4.2739029391719301</v>
      </c>
    </row>
    <row r="52" spans="1:71" x14ac:dyDescent="0.2">
      <c r="A52" s="39" t="s">
        <v>161</v>
      </c>
      <c r="B52" s="54" t="s">
        <v>110</v>
      </c>
      <c r="C52" s="76">
        <v>55918.224400999999</v>
      </c>
      <c r="D52" s="76"/>
      <c r="E52" s="1">
        <f t="shared" si="15"/>
        <v>6952.4918453040755</v>
      </c>
      <c r="F52" s="1">
        <f t="shared" si="16"/>
        <v>6952.5</v>
      </c>
      <c r="G52" s="1">
        <f t="shared" si="44"/>
        <v>-2.1720000004279427E-3</v>
      </c>
      <c r="K52" s="1">
        <f>+G52</f>
        <v>-2.1720000004279427E-3</v>
      </c>
      <c r="Q52" s="69">
        <f t="shared" si="17"/>
        <v>40899.724400999999</v>
      </c>
      <c r="S52" s="13">
        <v>1</v>
      </c>
      <c r="T52" s="103"/>
      <c r="AF52" s="1">
        <f t="shared" si="19"/>
        <v>6952.5</v>
      </c>
      <c r="AG52" s="1">
        <f t="shared" si="20"/>
        <v>-3.5487773770303535E-3</v>
      </c>
      <c r="AH52" s="33">
        <f t="shared" si="46"/>
        <v>1.8955159447242163E-6</v>
      </c>
      <c r="AI52" s="33">
        <f t="shared" si="47"/>
        <v>1.0463384760560895E-3</v>
      </c>
      <c r="AJ52" s="1">
        <f t="shared" si="48"/>
        <v>1.0463384760560895E-3</v>
      </c>
      <c r="AM52" s="13">
        <f t="shared" si="49"/>
        <v>1.0463384760560895E-3</v>
      </c>
      <c r="AN52" s="1">
        <f t="shared" si="24"/>
        <v>-3.2183384764840322E-3</v>
      </c>
      <c r="AO52" s="1">
        <f t="shared" si="25"/>
        <v>0.94082994230061712</v>
      </c>
      <c r="AP52" s="1">
        <f t="shared" si="26"/>
        <v>-0.93666227267661617</v>
      </c>
      <c r="AQ52" s="1">
        <f t="shared" si="27"/>
        <v>-3.5471432991927968E-2</v>
      </c>
      <c r="AR52" s="1">
        <f t="shared" si="28"/>
        <v>-2.6015535202117839</v>
      </c>
      <c r="AS52" s="1">
        <f t="shared" si="29"/>
        <v>-3.6129882410894631</v>
      </c>
      <c r="AT52" s="1">
        <f t="shared" si="52"/>
        <v>3.7182254791863256</v>
      </c>
      <c r="AU52" s="1">
        <f t="shared" si="52"/>
        <v>3.7182254806573791</v>
      </c>
      <c r="AV52" s="1">
        <f t="shared" si="52"/>
        <v>3.7182254552210257</v>
      </c>
      <c r="AW52" s="1">
        <f t="shared" si="52"/>
        <v>3.7182258950475378</v>
      </c>
      <c r="AX52" s="1">
        <f t="shared" si="52"/>
        <v>3.7182182899121399</v>
      </c>
      <c r="AY52" s="1">
        <f t="shared" si="52"/>
        <v>3.7183497972529662</v>
      </c>
      <c r="AZ52" s="1">
        <f t="shared" si="52"/>
        <v>3.7160773642014329</v>
      </c>
      <c r="BA52" s="1">
        <f t="shared" si="31"/>
        <v>3.755837932710564</v>
      </c>
      <c r="BC52" s="1">
        <f t="shared" si="35"/>
        <v>6.9342384662264903E-4</v>
      </c>
      <c r="BD52" s="1">
        <v>8000</v>
      </c>
      <c r="BE52" s="1">
        <f t="shared" si="36"/>
        <v>-2.5518077100033692E-3</v>
      </c>
      <c r="BF52" s="1">
        <f t="shared" si="37"/>
        <v>6.9342384662264903E-4</v>
      </c>
      <c r="BG52" s="1">
        <f t="shared" si="38"/>
        <v>-3.2452315566260182E-3</v>
      </c>
      <c r="BH52" s="1">
        <f t="shared" si="39"/>
        <v>0.97039144033615721</v>
      </c>
      <c r="BI52" s="1">
        <f t="shared" si="40"/>
        <v>-0.97381534713146911</v>
      </c>
      <c r="BJ52" s="1">
        <f t="shared" si="41"/>
        <v>-2.0143869857337648</v>
      </c>
      <c r="BK52" s="1">
        <f t="shared" si="42"/>
        <v>-1.5823287954920013</v>
      </c>
      <c r="BL52" s="1">
        <f t="shared" ref="BL52:BR61" si="53">$BS52+$AH$7*SIN(BM52)</f>
        <v>4.332100997831879</v>
      </c>
      <c r="BM52" s="1">
        <f t="shared" si="53"/>
        <v>4.3321009978489391</v>
      </c>
      <c r="BN52" s="1">
        <f t="shared" si="53"/>
        <v>4.3321009971827307</v>
      </c>
      <c r="BO52" s="1">
        <f t="shared" si="53"/>
        <v>4.3321010231989279</v>
      </c>
      <c r="BP52" s="1">
        <f t="shared" si="53"/>
        <v>4.3321000072377567</v>
      </c>
      <c r="BQ52" s="1">
        <f t="shared" si="53"/>
        <v>4.3321396835600527</v>
      </c>
      <c r="BR52" s="1">
        <f t="shared" si="53"/>
        <v>4.3305931190460925</v>
      </c>
      <c r="BS52" s="1">
        <f t="shared" si="43"/>
        <v>4.3961601678353794</v>
      </c>
    </row>
    <row r="53" spans="1:71" x14ac:dyDescent="0.2">
      <c r="A53" s="39" t="s">
        <v>119</v>
      </c>
      <c r="B53" s="54" t="s">
        <v>110</v>
      </c>
      <c r="C53" s="77">
        <v>55919.0239</v>
      </c>
      <c r="D53" s="76"/>
      <c r="E53" s="1">
        <f t="shared" ref="E53:E84" si="54">+(C53-C$7)/C$8</f>
        <v>6955.4935355637963</v>
      </c>
      <c r="F53" s="1">
        <f t="shared" ref="F53:F84" si="55">ROUND(2*E53,0)/2</f>
        <v>6955.5</v>
      </c>
      <c r="G53" s="1">
        <f t="shared" si="44"/>
        <v>-1.7217999993590638E-3</v>
      </c>
      <c r="L53" s="1">
        <f t="shared" ref="L53:L61" si="56">+G53</f>
        <v>-1.7217999993590638E-3</v>
      </c>
      <c r="Q53" s="69">
        <f t="shared" ref="Q53:Q84" si="57">+C53-15018.5</f>
        <v>40900.5239</v>
      </c>
      <c r="S53" s="13">
        <v>1</v>
      </c>
      <c r="T53" s="103"/>
      <c r="AF53" s="1">
        <f t="shared" ref="AF53:AF84" si="58">F53</f>
        <v>6955.5</v>
      </c>
      <c r="AG53" s="1">
        <f t="shared" ref="AG53:AG84" si="59">AH$3+AH$4*AF53+AH$5*AF53^2+AN53</f>
        <v>-3.5478214613872835E-3</v>
      </c>
      <c r="AH53" s="33">
        <f t="shared" ref="AH53:AH84" si="60">S53*(G53-AG53)^2</f>
        <v>3.3343543797876767E-6</v>
      </c>
      <c r="AI53" s="33">
        <f t="shared" ref="AI53:AI84" si="61">+G53-N53-AN53</f>
        <v>1.4983830186390233E-3</v>
      </c>
      <c r="AJ53" s="1">
        <f t="shared" ref="AJ53:AJ84" si="62">+G53-AN53</f>
        <v>1.4983830186390233E-3</v>
      </c>
      <c r="AM53" s="13">
        <f t="shared" ref="AM53:AM84" si="63">G53-AN53</f>
        <v>1.4983830186390233E-3</v>
      </c>
      <c r="AN53" s="1">
        <f t="shared" ref="AN53:AN84" si="64">$AH$6*($AH$11/AO53*AP53+$AH$12)</f>
        <v>-3.2201830179980871E-3</v>
      </c>
      <c r="AO53" s="1">
        <f t="shared" ref="AO53:AO84" si="65">1+$AH$7*COS(AR53)</f>
        <v>0.94088801781466003</v>
      </c>
      <c r="AP53" s="1">
        <f t="shared" ref="AP53:AP84" si="66">SIN(AR53+RADIANS($AH$9))</f>
        <v>-0.93723365936476077</v>
      </c>
      <c r="AQ53" s="1">
        <f t="shared" ref="AQ53:AQ84" si="67">$AH$7*SIN(AR53)</f>
        <v>-3.5568129677693058E-2</v>
      </c>
      <c r="AR53" s="1">
        <f t="shared" ref="AR53:AR84" si="68">2*ATAN(AS53)</f>
        <v>-2.5999185016693604</v>
      </c>
      <c r="AS53" s="1">
        <f t="shared" ref="AS53:AS84" si="69">SQRT((1+$AH$7)/(1-$AH$7))*TAN(AT53/2)</f>
        <v>-3.6015330561709238</v>
      </c>
      <c r="AT53" s="1">
        <f t="shared" si="52"/>
        <v>3.7199591323406338</v>
      </c>
      <c r="AU53" s="1">
        <f t="shared" si="52"/>
        <v>3.7199591338054381</v>
      </c>
      <c r="AV53" s="1">
        <f t="shared" si="52"/>
        <v>3.7199591084485069</v>
      </c>
      <c r="AW53" s="1">
        <f t="shared" si="52"/>
        <v>3.7199595473972873</v>
      </c>
      <c r="AX53" s="1">
        <f t="shared" si="52"/>
        <v>3.7199519488601496</v>
      </c>
      <c r="AY53" s="1">
        <f t="shared" si="52"/>
        <v>3.7200834906376761</v>
      </c>
      <c r="AZ53" s="1">
        <f t="shared" si="52"/>
        <v>3.7178079013081078</v>
      </c>
      <c r="BA53" s="1">
        <f t="shared" ref="BA53:BA84" si="70">RADIANS($AH$9)+$AH$18*(F53-AH$15)</f>
        <v>3.757671791140516</v>
      </c>
      <c r="BC53" s="1">
        <f t="shared" si="35"/>
        <v>8.9940884934611382E-4</v>
      </c>
      <c r="BD53" s="1">
        <v>8200</v>
      </c>
      <c r="BE53" s="1">
        <f t="shared" si="36"/>
        <v>-2.2054046308241254E-3</v>
      </c>
      <c r="BF53" s="1">
        <f t="shared" si="37"/>
        <v>8.9940884934611382E-4</v>
      </c>
      <c r="BG53" s="1">
        <f t="shared" si="38"/>
        <v>-3.1048134801702392E-3</v>
      </c>
      <c r="BH53" s="1">
        <f t="shared" si="39"/>
        <v>0.97785693559498921</v>
      </c>
      <c r="BI53" s="1">
        <f t="shared" si="40"/>
        <v>-0.94067498774017044</v>
      </c>
      <c r="BJ53" s="1">
        <f t="shared" si="41"/>
        <v>-1.8975505342002228</v>
      </c>
      <c r="BK53" s="1">
        <f t="shared" si="42"/>
        <v>-1.3947691100103241</v>
      </c>
      <c r="BL53" s="1">
        <f t="shared" si="53"/>
        <v>4.4517594440973705</v>
      </c>
      <c r="BM53" s="1">
        <f t="shared" si="53"/>
        <v>4.4517594440992463</v>
      </c>
      <c r="BN53" s="1">
        <f t="shared" si="53"/>
        <v>4.4517594439937218</v>
      </c>
      <c r="BO53" s="1">
        <f t="shared" si="53"/>
        <v>4.4517594499295763</v>
      </c>
      <c r="BP53" s="1">
        <f t="shared" si="53"/>
        <v>4.4517591160307539</v>
      </c>
      <c r="BQ53" s="1">
        <f t="shared" si="53"/>
        <v>4.4517778988853225</v>
      </c>
      <c r="BR53" s="1">
        <f t="shared" si="53"/>
        <v>4.4507233521356167</v>
      </c>
      <c r="BS53" s="1">
        <f t="shared" si="43"/>
        <v>4.5184173964988279</v>
      </c>
    </row>
    <row r="54" spans="1:71" x14ac:dyDescent="0.2">
      <c r="A54" s="39" t="s">
        <v>119</v>
      </c>
      <c r="B54" s="54" t="s">
        <v>109</v>
      </c>
      <c r="C54" s="77">
        <v>55919.951500000003</v>
      </c>
      <c r="D54" s="76"/>
      <c r="E54" s="1">
        <f t="shared" si="54"/>
        <v>6958.9761764237892</v>
      </c>
      <c r="F54" s="1">
        <f t="shared" si="55"/>
        <v>6959</v>
      </c>
      <c r="G54" s="1">
        <f t="shared" si="44"/>
        <v>-6.3453999973717146E-3</v>
      </c>
      <c r="L54" s="1">
        <f t="shared" si="56"/>
        <v>-6.3453999973717146E-3</v>
      </c>
      <c r="Q54" s="69">
        <f t="shared" si="57"/>
        <v>40901.451500000003</v>
      </c>
      <c r="S54" s="13">
        <v>1</v>
      </c>
      <c r="T54" s="103"/>
      <c r="U54" s="1">
        <v>5.092301418559039E-9</v>
      </c>
      <c r="V54" s="1">
        <v>8.1710089741527985E-19</v>
      </c>
      <c r="W54" s="1">
        <v>1.5509151896651866E-27</v>
      </c>
      <c r="X54" s="1">
        <v>1.9771711825655156E-9</v>
      </c>
      <c r="Y54" s="1">
        <v>7.1383942479880027E-4</v>
      </c>
      <c r="Z54" s="1">
        <v>2.5587193414584045E-4</v>
      </c>
      <c r="AA54" s="1">
        <v>2.657785875946004E-8</v>
      </c>
      <c r="AB54" s="1">
        <v>84.301074504218292</v>
      </c>
      <c r="AC54" s="1">
        <v>5.9354148548998854E-5</v>
      </c>
      <c r="AD54" s="1">
        <v>1.5776615424986446E-8</v>
      </c>
      <c r="AE54" s="1">
        <v>1.1665426219100688E-20</v>
      </c>
      <c r="AF54" s="1">
        <f t="shared" si="58"/>
        <v>6959</v>
      </c>
      <c r="AG54" s="1">
        <f t="shared" si="59"/>
        <v>-3.5466931792521913E-3</v>
      </c>
      <c r="AH54" s="33">
        <f t="shared" si="60"/>
        <v>7.832759853788706E-6</v>
      </c>
      <c r="AI54" s="33">
        <f t="shared" si="61"/>
        <v>-3.1230771042521288E-3</v>
      </c>
      <c r="AJ54" s="1">
        <f t="shared" si="62"/>
        <v>-3.1230771042521288E-3</v>
      </c>
      <c r="AM54" s="13">
        <f t="shared" si="63"/>
        <v>-3.1230771042521288E-3</v>
      </c>
      <c r="AN54" s="1">
        <f t="shared" si="64"/>
        <v>-3.2223228931195858E-3</v>
      </c>
      <c r="AO54" s="1">
        <f t="shared" si="65"/>
        <v>0.94095598141115055</v>
      </c>
      <c r="AP54" s="1">
        <f t="shared" si="66"/>
        <v>-0.93789719904086799</v>
      </c>
      <c r="AQ54" s="1">
        <f t="shared" si="67"/>
        <v>-3.5680837371462285E-2</v>
      </c>
      <c r="AR54" s="1">
        <f t="shared" si="68"/>
        <v>-2.5980107245129509</v>
      </c>
      <c r="AS54" s="1">
        <f t="shared" si="69"/>
        <v>-3.5882518633459988</v>
      </c>
      <c r="AT54" s="1">
        <f t="shared" si="52"/>
        <v>3.7219818631518584</v>
      </c>
      <c r="AU54" s="1">
        <f t="shared" si="52"/>
        <v>3.7219818646093383</v>
      </c>
      <c r="AV54" s="1">
        <f t="shared" si="52"/>
        <v>3.7219818393457809</v>
      </c>
      <c r="AW54" s="1">
        <f t="shared" si="52"/>
        <v>3.7219822772573559</v>
      </c>
      <c r="AX54" s="1">
        <f t="shared" si="52"/>
        <v>3.7219746866360577</v>
      </c>
      <c r="AY54" s="1">
        <f t="shared" si="52"/>
        <v>3.7221062654236943</v>
      </c>
      <c r="AZ54" s="1">
        <f t="shared" si="52"/>
        <v>3.7198270307318748</v>
      </c>
      <c r="BA54" s="1">
        <f t="shared" si="70"/>
        <v>3.7598112926421261</v>
      </c>
      <c r="BC54" s="1">
        <f t="shared" si="35"/>
        <v>1.1087599705538903E-3</v>
      </c>
      <c r="BD54" s="1">
        <v>8400</v>
      </c>
      <c r="BE54" s="1">
        <f t="shared" si="36"/>
        <v>-1.8096050414420106E-3</v>
      </c>
      <c r="BF54" s="1">
        <f t="shared" si="37"/>
        <v>1.1087599705538903E-3</v>
      </c>
      <c r="BG54" s="1">
        <f t="shared" si="38"/>
        <v>-2.9183650119959008E-3</v>
      </c>
      <c r="BH54" s="1">
        <f t="shared" si="39"/>
        <v>0.98574928236646842</v>
      </c>
      <c r="BI54" s="1">
        <f t="shared" si="40"/>
        <v>-0.89387996891311539</v>
      </c>
      <c r="BJ54" s="1">
        <f t="shared" si="41"/>
        <v>-1.7788629668585092</v>
      </c>
      <c r="BK54" s="1">
        <f t="shared" si="42"/>
        <v>-1.2331653955551134</v>
      </c>
      <c r="BL54" s="1">
        <f t="shared" si="53"/>
        <v>4.5723620488752781</v>
      </c>
      <c r="BM54" s="1">
        <f t="shared" si="53"/>
        <v>4.5723620488753198</v>
      </c>
      <c r="BN54" s="1">
        <f t="shared" si="53"/>
        <v>4.5723620488709908</v>
      </c>
      <c r="BO54" s="1">
        <f t="shared" si="53"/>
        <v>4.5723620493205273</v>
      </c>
      <c r="BP54" s="1">
        <f t="shared" si="53"/>
        <v>4.5723620026330156</v>
      </c>
      <c r="BQ54" s="1">
        <f t="shared" si="53"/>
        <v>4.5723668515447926</v>
      </c>
      <c r="BR54" s="1">
        <f t="shared" si="53"/>
        <v>4.5718641369422723</v>
      </c>
      <c r="BS54" s="1">
        <f t="shared" si="43"/>
        <v>4.6406746251622772</v>
      </c>
    </row>
    <row r="55" spans="1:71" x14ac:dyDescent="0.2">
      <c r="A55" s="39" t="s">
        <v>119</v>
      </c>
      <c r="B55" s="54" t="s">
        <v>110</v>
      </c>
      <c r="C55" s="77">
        <v>55920.088900000002</v>
      </c>
      <c r="D55" s="76"/>
      <c r="E55" s="1">
        <f t="shared" si="54"/>
        <v>6959.4920397853248</v>
      </c>
      <c r="F55" s="1">
        <f t="shared" si="55"/>
        <v>6959.5</v>
      </c>
      <c r="G55" s="1">
        <f t="shared" si="44"/>
        <v>-2.1201999916229397E-3</v>
      </c>
      <c r="L55" s="1">
        <f t="shared" si="56"/>
        <v>-2.1201999916229397E-3</v>
      </c>
      <c r="Q55" s="69">
        <f t="shared" si="57"/>
        <v>40901.588900000002</v>
      </c>
      <c r="S55" s="13">
        <v>1</v>
      </c>
      <c r="T55" s="103"/>
      <c r="U55" s="1">
        <v>5.0926469157040269E-9</v>
      </c>
      <c r="V55" s="1">
        <v>8.1694674838242392E-19</v>
      </c>
      <c r="W55" s="1">
        <v>1.55133062029616E-27</v>
      </c>
      <c r="X55" s="1">
        <v>1.9779549534834839E-9</v>
      </c>
      <c r="Y55" s="1">
        <v>7.1423788402424221E-4</v>
      </c>
      <c r="Z55" s="1">
        <v>2.5401141342570654E-4</v>
      </c>
      <c r="AA55" s="1">
        <v>2.6551158768830529E-8</v>
      </c>
      <c r="AB55" s="1">
        <v>83.912610247756831</v>
      </c>
      <c r="AC55" s="1">
        <v>5.9377677141719938E-5</v>
      </c>
      <c r="AD55" s="1">
        <v>1.579724692982761E-8</v>
      </c>
      <c r="AE55" s="1">
        <v>1.166855093888767E-20</v>
      </c>
      <c r="AF55" s="1">
        <f t="shared" si="58"/>
        <v>6959.5</v>
      </c>
      <c r="AG55" s="1">
        <f t="shared" si="59"/>
        <v>-3.5465308484774159E-3</v>
      </c>
      <c r="AH55" s="33">
        <f t="shared" si="60"/>
        <v>2.0344197132152245E-6</v>
      </c>
      <c r="AI55" s="33">
        <f t="shared" si="61"/>
        <v>1.1024275344829167E-3</v>
      </c>
      <c r="AJ55" s="1">
        <f t="shared" si="62"/>
        <v>1.1024275344829167E-3</v>
      </c>
      <c r="AM55" s="13">
        <f t="shared" si="63"/>
        <v>1.1024275344829167E-3</v>
      </c>
      <c r="AN55" s="1">
        <f t="shared" si="64"/>
        <v>-3.2226275261058564E-3</v>
      </c>
      <c r="AO55" s="1">
        <f t="shared" si="65"/>
        <v>0.94096570884847552</v>
      </c>
      <c r="AP55" s="1">
        <f t="shared" si="66"/>
        <v>-0.93799171962431049</v>
      </c>
      <c r="AQ55" s="1">
        <f t="shared" si="67"/>
        <v>-3.569692920807313E-2</v>
      </c>
      <c r="AR55" s="1">
        <f t="shared" si="68"/>
        <v>-2.5977381624048617</v>
      </c>
      <c r="AS55" s="1">
        <f t="shared" si="69"/>
        <v>-3.5863618128143324</v>
      </c>
      <c r="AT55" s="1">
        <f t="shared" si="52"/>
        <v>3.7222708366315955</v>
      </c>
      <c r="AU55" s="1">
        <f t="shared" si="52"/>
        <v>3.7222708380880265</v>
      </c>
      <c r="AV55" s="1">
        <f t="shared" si="52"/>
        <v>3.7222708128378703</v>
      </c>
      <c r="AW55" s="1">
        <f t="shared" si="52"/>
        <v>3.7222712506001203</v>
      </c>
      <c r="AX55" s="1">
        <f t="shared" si="52"/>
        <v>3.7222636611287574</v>
      </c>
      <c r="AY55" s="1">
        <f t="shared" si="52"/>
        <v>3.7223952449253934</v>
      </c>
      <c r="AZ55" s="1">
        <f t="shared" si="52"/>
        <v>3.7201154927205153</v>
      </c>
      <c r="BA55" s="1">
        <f t="shared" si="70"/>
        <v>3.7601169357137847</v>
      </c>
      <c r="BC55" s="1">
        <f t="shared" si="35"/>
        <v>1.3214772102459775E-3</v>
      </c>
      <c r="BD55" s="1">
        <v>8600</v>
      </c>
      <c r="BE55" s="1">
        <f t="shared" si="36"/>
        <v>-1.3659957152284252E-3</v>
      </c>
      <c r="BF55" s="1">
        <f t="shared" si="37"/>
        <v>1.3214772102459775E-3</v>
      </c>
      <c r="BG55" s="1">
        <f t="shared" si="38"/>
        <v>-2.6874729254744026E-3</v>
      </c>
      <c r="BH55" s="1">
        <f t="shared" si="39"/>
        <v>0.99397674541099845</v>
      </c>
      <c r="BI55" s="1">
        <f t="shared" si="40"/>
        <v>-0.83342697962465018</v>
      </c>
      <c r="BJ55" s="1">
        <f t="shared" si="41"/>
        <v>-1.6582165990391415</v>
      </c>
      <c r="BK55" s="1">
        <f t="shared" si="42"/>
        <v>-1.0914770101588096</v>
      </c>
      <c r="BL55" s="1">
        <f t="shared" si="53"/>
        <v>4.6939557613612193</v>
      </c>
      <c r="BM55" s="1">
        <f t="shared" si="53"/>
        <v>4.6939557613612193</v>
      </c>
      <c r="BN55" s="1">
        <f t="shared" si="53"/>
        <v>4.6939557613612193</v>
      </c>
      <c r="BO55" s="1">
        <f t="shared" si="53"/>
        <v>4.693955761361063</v>
      </c>
      <c r="BP55" s="1">
        <f t="shared" si="53"/>
        <v>4.6939557614844647</v>
      </c>
      <c r="BQ55" s="1">
        <f t="shared" si="53"/>
        <v>4.6939556644396987</v>
      </c>
      <c r="BR55" s="1">
        <f t="shared" si="53"/>
        <v>4.6940321399877174</v>
      </c>
      <c r="BS55" s="1">
        <f t="shared" si="43"/>
        <v>4.7629318538257266</v>
      </c>
    </row>
    <row r="56" spans="1:71" x14ac:dyDescent="0.2">
      <c r="A56" s="39" t="s">
        <v>119</v>
      </c>
      <c r="B56" s="54" t="s">
        <v>110</v>
      </c>
      <c r="C56" s="77">
        <v>55921.952299999997</v>
      </c>
      <c r="D56" s="76"/>
      <c r="E56" s="1">
        <f t="shared" si="54"/>
        <v>6966.4881081105432</v>
      </c>
      <c r="F56" s="1">
        <f t="shared" si="55"/>
        <v>6966.5</v>
      </c>
      <c r="G56" s="1">
        <f t="shared" si="44"/>
        <v>-3.1673999983468093E-3</v>
      </c>
      <c r="L56" s="1">
        <f t="shared" si="56"/>
        <v>-3.1673999983468093E-3</v>
      </c>
      <c r="Q56" s="69">
        <f t="shared" si="57"/>
        <v>40903.452299999997</v>
      </c>
      <c r="S56" s="13">
        <v>1</v>
      </c>
      <c r="T56" s="103"/>
      <c r="AF56" s="1">
        <f t="shared" si="58"/>
        <v>6966.5</v>
      </c>
      <c r="AG56" s="1">
        <f t="shared" si="59"/>
        <v>-3.5442280679498844E-3</v>
      </c>
      <c r="AH56" s="33">
        <f t="shared" si="60"/>
        <v>1.4199939404078E-7</v>
      </c>
      <c r="AI56" s="33">
        <f t="shared" si="61"/>
        <v>5.9464448901421201E-5</v>
      </c>
      <c r="AJ56" s="1">
        <f t="shared" si="62"/>
        <v>5.9464448901421201E-5</v>
      </c>
      <c r="AM56" s="13">
        <f t="shared" si="63"/>
        <v>5.9464448901421201E-5</v>
      </c>
      <c r="AN56" s="1">
        <f t="shared" si="64"/>
        <v>-3.2268644472482305E-3</v>
      </c>
      <c r="AO56" s="1">
        <f t="shared" si="65"/>
        <v>0.94110237444131173</v>
      </c>
      <c r="AP56" s="1">
        <f t="shared" si="66"/>
        <v>-0.93930789131468084</v>
      </c>
      <c r="AQ56" s="1">
        <f t="shared" si="67"/>
        <v>-3.5921970856255737E-2</v>
      </c>
      <c r="AR56" s="1">
        <f t="shared" si="68"/>
        <v>-2.5939216997998491</v>
      </c>
      <c r="AS56" s="1">
        <f t="shared" si="69"/>
        <v>-3.5600896917787832</v>
      </c>
      <c r="AT56" s="1">
        <f t="shared" si="52"/>
        <v>3.726316779733517</v>
      </c>
      <c r="AU56" s="1">
        <f t="shared" si="52"/>
        <v>3.7263167811751843</v>
      </c>
      <c r="AV56" s="1">
        <f t="shared" si="52"/>
        <v>3.7263167561142536</v>
      </c>
      <c r="AW56" s="1">
        <f t="shared" si="52"/>
        <v>3.7263171917559617</v>
      </c>
      <c r="AX56" s="1">
        <f t="shared" si="52"/>
        <v>3.726309618882869</v>
      </c>
      <c r="AY56" s="1">
        <f t="shared" si="52"/>
        <v>3.7264412655112897</v>
      </c>
      <c r="AZ56" s="1">
        <f t="shared" si="52"/>
        <v>3.7241543536595696</v>
      </c>
      <c r="BA56" s="1">
        <f t="shared" si="70"/>
        <v>3.7643959387170054</v>
      </c>
      <c r="BC56" s="1">
        <f t="shared" si="35"/>
        <v>1.5375605684223763E-3</v>
      </c>
      <c r="BD56" s="1">
        <v>8800</v>
      </c>
      <c r="BE56" s="1">
        <f t="shared" si="36"/>
        <v>-8.7689414385477664E-4</v>
      </c>
      <c r="BF56" s="1">
        <f t="shared" si="37"/>
        <v>1.5375605684223763E-3</v>
      </c>
      <c r="BG56" s="1">
        <f t="shared" si="38"/>
        <v>-2.414454712277153E-3</v>
      </c>
      <c r="BH56" s="1">
        <f t="shared" si="39"/>
        <v>1.002432729447476</v>
      </c>
      <c r="BI56" s="1">
        <f t="shared" si="40"/>
        <v>-0.75952947828352446</v>
      </c>
      <c r="BJ56" s="1">
        <f t="shared" si="41"/>
        <v>-1.5355258374421445</v>
      </c>
      <c r="BK56" s="1">
        <f t="shared" si="42"/>
        <v>-0.96533720406232726</v>
      </c>
      <c r="BL56" s="1">
        <f t="shared" si="53"/>
        <v>4.8165753558072133</v>
      </c>
      <c r="BM56" s="1">
        <f t="shared" si="53"/>
        <v>4.8165753558072257</v>
      </c>
      <c r="BN56" s="1">
        <f t="shared" si="53"/>
        <v>4.8165753558089497</v>
      </c>
      <c r="BO56" s="1">
        <f t="shared" si="53"/>
        <v>4.816575356049257</v>
      </c>
      <c r="BP56" s="1">
        <f t="shared" si="53"/>
        <v>4.8165753895434458</v>
      </c>
      <c r="BQ56" s="1">
        <f t="shared" si="53"/>
        <v>4.8165800578815938</v>
      </c>
      <c r="BR56" s="1">
        <f t="shared" si="53"/>
        <v>4.8172286932517787</v>
      </c>
      <c r="BS56" s="1">
        <f t="shared" si="43"/>
        <v>4.8851890824891759</v>
      </c>
    </row>
    <row r="57" spans="1:71" x14ac:dyDescent="0.2">
      <c r="A57" s="39" t="s">
        <v>119</v>
      </c>
      <c r="B57" s="54" t="s">
        <v>110</v>
      </c>
      <c r="C57" s="77">
        <v>55921.952499999999</v>
      </c>
      <c r="D57" s="76"/>
      <c r="E57" s="1">
        <f t="shared" si="54"/>
        <v>6966.4888590033634</v>
      </c>
      <c r="F57" s="1">
        <f t="shared" si="55"/>
        <v>6966.5</v>
      </c>
      <c r="G57" s="1">
        <f t="shared" si="44"/>
        <v>-2.9673999961232767E-3</v>
      </c>
      <c r="L57" s="1">
        <f t="shared" si="56"/>
        <v>-2.9673999961232767E-3</v>
      </c>
      <c r="Q57" s="69">
        <f t="shared" si="57"/>
        <v>40903.452499999999</v>
      </c>
      <c r="S57" s="13">
        <v>1</v>
      </c>
      <c r="T57" s="103"/>
      <c r="U57" s="1">
        <v>5.0966824794146772E-9</v>
      </c>
      <c r="V57" s="1">
        <v>8.1509346676920153E-19</v>
      </c>
      <c r="W57" s="1">
        <v>1.5576320801666913E-27</v>
      </c>
      <c r="X57" s="1">
        <v>1.989844517681448E-9</v>
      </c>
      <c r="Y57" s="1">
        <v>7.1975733486507514E-4</v>
      </c>
      <c r="Z57" s="1">
        <v>2.280556069614343E-4</v>
      </c>
      <c r="AA57" s="1">
        <v>2.6189816971393404E-8</v>
      </c>
      <c r="AB57" s="1">
        <v>78.385430346865405</v>
      </c>
      <c r="AC57" s="1">
        <v>5.9734598669716266E-5</v>
      </c>
      <c r="AD57" s="1">
        <v>1.6100339129349714E-8</v>
      </c>
      <c r="AE57" s="1">
        <v>1.1715948253506572E-20</v>
      </c>
      <c r="AF57" s="1">
        <f t="shared" si="58"/>
        <v>6966.5</v>
      </c>
      <c r="AG57" s="1">
        <f t="shared" si="59"/>
        <v>-3.5442280679498844E-3</v>
      </c>
      <c r="AH57" s="33">
        <f t="shared" si="60"/>
        <v>3.3273062444720214E-7</v>
      </c>
      <c r="AI57" s="33">
        <f t="shared" si="61"/>
        <v>2.5946445112495385E-4</v>
      </c>
      <c r="AJ57" s="1">
        <f t="shared" si="62"/>
        <v>2.5946445112495385E-4</v>
      </c>
      <c r="AM57" s="13">
        <f t="shared" si="63"/>
        <v>2.5946445112495385E-4</v>
      </c>
      <c r="AN57" s="1">
        <f t="shared" si="64"/>
        <v>-3.2268644472482305E-3</v>
      </c>
      <c r="AO57" s="1">
        <f t="shared" si="65"/>
        <v>0.94110237444131173</v>
      </c>
      <c r="AP57" s="1">
        <f t="shared" si="66"/>
        <v>-0.93930789131468084</v>
      </c>
      <c r="AQ57" s="1">
        <f t="shared" si="67"/>
        <v>-3.5921970856255737E-2</v>
      </c>
      <c r="AR57" s="1">
        <f t="shared" si="68"/>
        <v>-2.5939216997998491</v>
      </c>
      <c r="AS57" s="1">
        <f t="shared" si="69"/>
        <v>-3.5600896917787832</v>
      </c>
      <c r="AT57" s="1">
        <f t="shared" si="52"/>
        <v>3.726316779733517</v>
      </c>
      <c r="AU57" s="1">
        <f t="shared" si="52"/>
        <v>3.7263167811751843</v>
      </c>
      <c r="AV57" s="1">
        <f t="shared" si="52"/>
        <v>3.7263167561142536</v>
      </c>
      <c r="AW57" s="1">
        <f t="shared" si="52"/>
        <v>3.7263171917559617</v>
      </c>
      <c r="AX57" s="1">
        <f t="shared" si="52"/>
        <v>3.726309618882869</v>
      </c>
      <c r="AY57" s="1">
        <f t="shared" si="52"/>
        <v>3.7264412655112897</v>
      </c>
      <c r="AZ57" s="1">
        <f t="shared" si="52"/>
        <v>3.7241543536595696</v>
      </c>
      <c r="BA57" s="1">
        <f t="shared" si="70"/>
        <v>3.7643959387170054</v>
      </c>
      <c r="BC57" s="1">
        <f t="shared" si="35"/>
        <v>1.757010045083086E-3</v>
      </c>
      <c r="BD57" s="1">
        <v>9000</v>
      </c>
      <c r="BE57" s="1">
        <f t="shared" si="36"/>
        <v>-3.4538635115606824E-4</v>
      </c>
      <c r="BF57" s="1">
        <f t="shared" si="37"/>
        <v>1.757010045083086E-3</v>
      </c>
      <c r="BG57" s="1">
        <f t="shared" si="38"/>
        <v>-2.1023963962391542E-3</v>
      </c>
      <c r="BH57" s="1">
        <f t="shared" si="39"/>
        <v>1.0109954187031283</v>
      </c>
      <c r="BI57" s="1">
        <f t="shared" si="40"/>
        <v>-0.67265815763385395</v>
      </c>
      <c r="BJ57" s="1">
        <f t="shared" si="41"/>
        <v>-1.4107316613741705</v>
      </c>
      <c r="BK57" s="1">
        <f t="shared" si="42"/>
        <v>-0.85150273160830769</v>
      </c>
      <c r="BL57" s="1">
        <f t="shared" si="53"/>
        <v>4.9402415776207267</v>
      </c>
      <c r="BM57" s="1">
        <f t="shared" si="53"/>
        <v>4.9402415776218138</v>
      </c>
      <c r="BN57" s="1">
        <f t="shared" si="53"/>
        <v>4.9402415776915554</v>
      </c>
      <c r="BO57" s="1">
        <f t="shared" si="53"/>
        <v>4.9402415821669496</v>
      </c>
      <c r="BP57" s="1">
        <f t="shared" si="53"/>
        <v>4.9402418693567594</v>
      </c>
      <c r="BQ57" s="1">
        <f t="shared" si="53"/>
        <v>4.9402602978255858</v>
      </c>
      <c r="BR57" s="1">
        <f t="shared" si="53"/>
        <v>4.9414397742883605</v>
      </c>
      <c r="BS57" s="1">
        <f t="shared" si="43"/>
        <v>5.0074463111526253</v>
      </c>
    </row>
    <row r="58" spans="1:71" x14ac:dyDescent="0.2">
      <c r="A58" s="39" t="s">
        <v>119</v>
      </c>
      <c r="B58" s="54" t="s">
        <v>109</v>
      </c>
      <c r="C58" s="77">
        <v>55922.083700000003</v>
      </c>
      <c r="D58" s="76"/>
      <c r="E58" s="1">
        <f t="shared" si="54"/>
        <v>6966.9814446877554</v>
      </c>
      <c r="F58" s="1">
        <f t="shared" si="55"/>
        <v>6967</v>
      </c>
      <c r="G58" s="1">
        <f t="shared" si="44"/>
        <v>-4.9421999938203953E-3</v>
      </c>
      <c r="L58" s="1">
        <f t="shared" si="56"/>
        <v>-4.9421999938203953E-3</v>
      </c>
      <c r="Q58" s="69">
        <f t="shared" si="57"/>
        <v>40903.583700000003</v>
      </c>
      <c r="S58" s="13">
        <v>1</v>
      </c>
      <c r="T58" s="103"/>
      <c r="AF58" s="1">
        <f t="shared" si="58"/>
        <v>6967</v>
      </c>
      <c r="AG58" s="1">
        <f t="shared" si="59"/>
        <v>-3.5440614287905467E-3</v>
      </c>
      <c r="AH58" s="33">
        <f t="shared" si="60"/>
        <v>1.954791447023724E-6</v>
      </c>
      <c r="AI58" s="33">
        <f t="shared" si="61"/>
        <v>-1.715034906396848E-3</v>
      </c>
      <c r="AJ58" s="1">
        <f t="shared" si="62"/>
        <v>-1.715034906396848E-3</v>
      </c>
      <c r="AM58" s="13">
        <f t="shared" si="63"/>
        <v>-1.715034906396848E-3</v>
      </c>
      <c r="AN58" s="1">
        <f t="shared" si="64"/>
        <v>-3.2271650874235473E-3</v>
      </c>
      <c r="AO58" s="1">
        <f t="shared" si="65"/>
        <v>0.94111217064588693</v>
      </c>
      <c r="AP58" s="1">
        <f t="shared" si="66"/>
        <v>-0.93940139484276652</v>
      </c>
      <c r="AQ58" s="1">
        <f t="shared" si="67"/>
        <v>-3.5938027778524465E-2</v>
      </c>
      <c r="AR58" s="1">
        <f t="shared" si="68"/>
        <v>-2.5936490528557736</v>
      </c>
      <c r="AS58" s="1">
        <f t="shared" si="69"/>
        <v>-3.5582264763447475</v>
      </c>
      <c r="AT58" s="1">
        <f t="shared" si="52"/>
        <v>3.7266057981817995</v>
      </c>
      <c r="AU58" s="1">
        <f t="shared" si="52"/>
        <v>3.7266057996224067</v>
      </c>
      <c r="AV58" s="1">
        <f t="shared" si="52"/>
        <v>3.7266057745751056</v>
      </c>
      <c r="AW58" s="1">
        <f t="shared" si="52"/>
        <v>3.7266062100632178</v>
      </c>
      <c r="AX58" s="1">
        <f t="shared" si="52"/>
        <v>3.7265986384112564</v>
      </c>
      <c r="AY58" s="1">
        <f t="shared" si="52"/>
        <v>3.7267302890070462</v>
      </c>
      <c r="AZ58" s="1">
        <f t="shared" si="52"/>
        <v>3.7244428718691749</v>
      </c>
      <c r="BA58" s="1">
        <f t="shared" si="70"/>
        <v>3.764701581788664</v>
      </c>
      <c r="BC58" s="1">
        <f t="shared" si="35"/>
        <v>1.9798256402281072E-3</v>
      </c>
      <c r="BD58" s="1">
        <v>9200</v>
      </c>
      <c r="BE58" s="1">
        <f t="shared" si="36"/>
        <v>2.2464850991357407E-4</v>
      </c>
      <c r="BF58" s="1">
        <f t="shared" si="37"/>
        <v>1.9798256402281072E-3</v>
      </c>
      <c r="BG58" s="1">
        <f t="shared" si="38"/>
        <v>-1.7551771303145332E-3</v>
      </c>
      <c r="BH58" s="1">
        <f t="shared" si="39"/>
        <v>1.0195281471427977</v>
      </c>
      <c r="BI58" s="1">
        <f t="shared" si="40"/>
        <v>-0.5735802895466392</v>
      </c>
      <c r="BJ58" s="1">
        <f t="shared" si="41"/>
        <v>-1.2838063236349362</v>
      </c>
      <c r="BK58" s="1">
        <f t="shared" si="42"/>
        <v>-0.74750619445446931</v>
      </c>
      <c r="BL58" s="1">
        <f t="shared" si="53"/>
        <v>5.0649592877447622</v>
      </c>
      <c r="BM58" s="1">
        <f t="shared" si="53"/>
        <v>5.0649592877573513</v>
      </c>
      <c r="BN58" s="1">
        <f t="shared" si="53"/>
        <v>5.064959288285781</v>
      </c>
      <c r="BO58" s="1">
        <f t="shared" si="53"/>
        <v>5.0649593104679864</v>
      </c>
      <c r="BP58" s="1">
        <f t="shared" si="53"/>
        <v>5.0649602416212405</v>
      </c>
      <c r="BQ58" s="1">
        <f t="shared" si="53"/>
        <v>5.0649993269706277</v>
      </c>
      <c r="BR58" s="1">
        <f t="shared" si="53"/>
        <v>5.0666362155556302</v>
      </c>
      <c r="BS58" s="1">
        <f t="shared" si="43"/>
        <v>5.1297035398160737</v>
      </c>
    </row>
    <row r="59" spans="1:71" x14ac:dyDescent="0.2">
      <c r="A59" s="39" t="s">
        <v>119</v>
      </c>
      <c r="B59" s="54" t="s">
        <v>110</v>
      </c>
      <c r="C59" s="77">
        <v>55923.018499999998</v>
      </c>
      <c r="D59" s="76"/>
      <c r="E59" s="1">
        <f t="shared" si="54"/>
        <v>6970.4911176889364</v>
      </c>
      <c r="F59" s="1">
        <f t="shared" si="55"/>
        <v>6970.5</v>
      </c>
      <c r="G59" s="1">
        <f t="shared" si="44"/>
        <v>-2.3657999990973622E-3</v>
      </c>
      <c r="L59" s="1">
        <f t="shared" si="56"/>
        <v>-2.3657999990973622E-3</v>
      </c>
      <c r="Q59" s="69">
        <f t="shared" si="57"/>
        <v>40904.518499999998</v>
      </c>
      <c r="S59" s="13">
        <v>1</v>
      </c>
      <c r="T59" s="103"/>
      <c r="U59" s="1">
        <v>5.0997563466393193E-9</v>
      </c>
      <c r="V59" s="1">
        <v>8.1456147234771886E-19</v>
      </c>
      <c r="W59" s="1">
        <v>1.5620422871392725E-27</v>
      </c>
      <c r="X59" s="1">
        <v>1.9967355965875749E-9</v>
      </c>
      <c r="Y59" s="1">
        <v>7.23025908486942E-4</v>
      </c>
      <c r="Z59" s="1">
        <v>2.1167428816844057E-4</v>
      </c>
      <c r="AA59" s="1">
        <v>2.6002901738098193E-8</v>
      </c>
      <c r="AB59" s="1">
        <v>74.855210872125141</v>
      </c>
      <c r="AC59" s="1">
        <v>5.9941467010029688E-5</v>
      </c>
      <c r="AD59" s="1">
        <v>1.6293302823500916E-8</v>
      </c>
      <c r="AE59" s="1">
        <v>1.1749120244074758E-20</v>
      </c>
      <c r="AF59" s="1">
        <f t="shared" si="58"/>
        <v>6970.5</v>
      </c>
      <c r="AG59" s="1">
        <f t="shared" si="59"/>
        <v>-3.5428869033643446E-3</v>
      </c>
      <c r="AH59" s="33">
        <f t="shared" si="60"/>
        <v>1.3855335801968282E-6</v>
      </c>
      <c r="AI59" s="33">
        <f t="shared" si="61"/>
        <v>8.6346210731329774E-4</v>
      </c>
      <c r="AJ59" s="1">
        <f t="shared" si="62"/>
        <v>8.6346210731329774E-4</v>
      </c>
      <c r="AM59" s="13">
        <f t="shared" si="63"/>
        <v>8.6346210731329774E-4</v>
      </c>
      <c r="AN59" s="1">
        <f t="shared" si="64"/>
        <v>-3.2292621064106599E-3</v>
      </c>
      <c r="AO59" s="1">
        <f t="shared" si="65"/>
        <v>0.94118087234362857</v>
      </c>
      <c r="AP59" s="1">
        <f t="shared" si="66"/>
        <v>-0.94005401812801914</v>
      </c>
      <c r="AQ59" s="1">
        <f t="shared" si="67"/>
        <v>-3.6050360724861265E-2</v>
      </c>
      <c r="AR59" s="1">
        <f t="shared" si="68"/>
        <v>-2.5917403651267459</v>
      </c>
      <c r="AS59" s="1">
        <f t="shared" si="69"/>
        <v>-3.545233325870111</v>
      </c>
      <c r="AT59" s="1">
        <f t="shared" si="52"/>
        <v>3.7286290116551455</v>
      </c>
      <c r="AU59" s="1">
        <f t="shared" si="52"/>
        <v>3.7286290130883155</v>
      </c>
      <c r="AV59" s="1">
        <f t="shared" si="52"/>
        <v>3.7286289881368395</v>
      </c>
      <c r="AW59" s="1">
        <f t="shared" si="52"/>
        <v>3.7286294225419057</v>
      </c>
      <c r="AX59" s="1">
        <f t="shared" si="52"/>
        <v>3.7286218595699481</v>
      </c>
      <c r="AY59" s="1">
        <f t="shared" si="52"/>
        <v>3.7287535359958004</v>
      </c>
      <c r="AZ59" s="1">
        <f t="shared" si="52"/>
        <v>3.7264626047304725</v>
      </c>
      <c r="BA59" s="1">
        <f t="shared" si="70"/>
        <v>3.7668410832902746</v>
      </c>
      <c r="BC59" s="1">
        <f t="shared" si="35"/>
        <v>2.2060073538574397E-3</v>
      </c>
      <c r="BD59" s="1">
        <v>9400</v>
      </c>
      <c r="BE59" s="1">
        <f t="shared" si="36"/>
        <v>8.285323232566119E-4</v>
      </c>
      <c r="BF59" s="1">
        <f t="shared" si="37"/>
        <v>2.2060073538574397E-3</v>
      </c>
      <c r="BG59" s="1">
        <f t="shared" si="38"/>
        <v>-1.3774750306008278E-3</v>
      </c>
      <c r="BH59" s="1">
        <f t="shared" si="39"/>
        <v>1.0278807259251952</v>
      </c>
      <c r="BI59" s="1">
        <f t="shared" si="40"/>
        <v>-0.46339420208238397</v>
      </c>
      <c r="BJ59" s="1">
        <f t="shared" si="41"/>
        <v>-1.1547580307777274</v>
      </c>
      <c r="BK59" s="1">
        <f t="shared" si="42"/>
        <v>-0.6514288308440277</v>
      </c>
      <c r="BL59" s="1">
        <f t="shared" si="53"/>
        <v>5.1907157090328395</v>
      </c>
      <c r="BM59" s="1">
        <f t="shared" si="53"/>
        <v>5.1907157090973239</v>
      </c>
      <c r="BN59" s="1">
        <f t="shared" si="53"/>
        <v>5.1907157111280107</v>
      </c>
      <c r="BO59" s="1">
        <f t="shared" si="53"/>
        <v>5.1907157750771855</v>
      </c>
      <c r="BP59" s="1">
        <f t="shared" si="53"/>
        <v>5.1907177889221474</v>
      </c>
      <c r="BQ59" s="1">
        <f t="shared" si="53"/>
        <v>5.1907812035893119</v>
      </c>
      <c r="BR59" s="1">
        <f t="shared" si="53"/>
        <v>5.1927741398355609</v>
      </c>
      <c r="BS59" s="1">
        <f t="shared" si="43"/>
        <v>5.2519607684795231</v>
      </c>
    </row>
    <row r="60" spans="1:71" x14ac:dyDescent="0.2">
      <c r="A60" s="39" t="s">
        <v>120</v>
      </c>
      <c r="B60" s="54" t="s">
        <v>110</v>
      </c>
      <c r="C60" s="68">
        <v>55933.938199999997</v>
      </c>
      <c r="D60" s="76"/>
      <c r="E60" s="1">
        <f t="shared" si="54"/>
        <v>7011.4887388605039</v>
      </c>
      <c r="F60" s="1">
        <f t="shared" si="55"/>
        <v>7011.5</v>
      </c>
      <c r="G60" s="1">
        <f t="shared" si="44"/>
        <v>-2.9993999996804632E-3</v>
      </c>
      <c r="L60" s="1">
        <f t="shared" si="56"/>
        <v>-2.9993999996804632E-3</v>
      </c>
      <c r="Q60" s="69">
        <f t="shared" si="57"/>
        <v>40915.438199999997</v>
      </c>
      <c r="S60" s="13">
        <v>1</v>
      </c>
      <c r="T60" s="103"/>
      <c r="AF60" s="1">
        <f t="shared" si="58"/>
        <v>7011.5</v>
      </c>
      <c r="AG60" s="1">
        <f t="shared" si="59"/>
        <v>-3.5280754495481399E-3</v>
      </c>
      <c r="AH60" s="33">
        <f t="shared" si="60"/>
        <v>2.7949773129279034E-7</v>
      </c>
      <c r="AI60" s="33">
        <f t="shared" si="61"/>
        <v>2.5345122743822409E-4</v>
      </c>
      <c r="AJ60" s="1">
        <f t="shared" si="62"/>
        <v>2.5345122743822409E-4</v>
      </c>
      <c r="AM60" s="13">
        <f t="shared" si="63"/>
        <v>2.5345122743822409E-4</v>
      </c>
      <c r="AN60" s="1">
        <f t="shared" si="64"/>
        <v>-3.2528512271186873E-3</v>
      </c>
      <c r="AO60" s="1">
        <f t="shared" si="65"/>
        <v>0.94200233967548053</v>
      </c>
      <c r="AP60" s="1">
        <f t="shared" si="66"/>
        <v>-0.94745010646922612</v>
      </c>
      <c r="AQ60" s="1">
        <f t="shared" si="67"/>
        <v>-3.735759204674198E-2</v>
      </c>
      <c r="AR60" s="1">
        <f t="shared" si="68"/>
        <v>-2.5693604181663532</v>
      </c>
      <c r="AS60" s="1">
        <f t="shared" si="69"/>
        <v>-3.3991878481000684</v>
      </c>
      <c r="AT60" s="1">
        <f t="shared" si="52"/>
        <v>3.7523406567888693</v>
      </c>
      <c r="AU60" s="1">
        <f t="shared" si="52"/>
        <v>3.7523406581327134</v>
      </c>
      <c r="AV60" s="1">
        <f t="shared" si="52"/>
        <v>3.7523406343546579</v>
      </c>
      <c r="AW60" s="1">
        <f t="shared" si="52"/>
        <v>3.7523410550850174</v>
      </c>
      <c r="AX60" s="1">
        <f t="shared" si="52"/>
        <v>3.7523336106747385</v>
      </c>
      <c r="AY60" s="1">
        <f t="shared" si="52"/>
        <v>3.7524653379299631</v>
      </c>
      <c r="AZ60" s="1">
        <f t="shared" si="52"/>
        <v>3.7501362418250994</v>
      </c>
      <c r="BA60" s="1">
        <f t="shared" si="70"/>
        <v>3.7919038151662816</v>
      </c>
      <c r="BC60" s="1">
        <f t="shared" si="35"/>
        <v>2.4355551859710839E-3</v>
      </c>
      <c r="BD60" s="1">
        <v>9600</v>
      </c>
      <c r="BE60" s="1">
        <f t="shared" si="36"/>
        <v>1.4608067785503618E-3</v>
      </c>
      <c r="BF60" s="1">
        <f t="shared" si="37"/>
        <v>2.4355551859710839E-3</v>
      </c>
      <c r="BG60" s="1">
        <f t="shared" si="38"/>
        <v>-9.7474840742072205E-4</v>
      </c>
      <c r="BH60" s="1">
        <f t="shared" si="39"/>
        <v>1.0358919339894097</v>
      </c>
      <c r="BI60" s="1">
        <f t="shared" si="40"/>
        <v>-0.3435542479907796</v>
      </c>
      <c r="BJ60" s="1">
        <f t="shared" si="41"/>
        <v>-1.0236352780809066</v>
      </c>
      <c r="BK60" s="1">
        <f t="shared" si="42"/>
        <v>-0.56174749286741277</v>
      </c>
      <c r="BL60" s="1">
        <f t="shared" si="53"/>
        <v>5.3174789052505922</v>
      </c>
      <c r="BM60" s="1">
        <f t="shared" si="53"/>
        <v>5.3174789054581026</v>
      </c>
      <c r="BN60" s="1">
        <f t="shared" si="53"/>
        <v>5.3174789107459555</v>
      </c>
      <c r="BO60" s="1">
        <f t="shared" si="53"/>
        <v>5.3174790454931857</v>
      </c>
      <c r="BP60" s="1">
        <f t="shared" si="53"/>
        <v>5.3174824791683175</v>
      </c>
      <c r="BQ60" s="1">
        <f t="shared" si="53"/>
        <v>5.3175699715047067</v>
      </c>
      <c r="BR60" s="1">
        <f t="shared" si="53"/>
        <v>5.3197956152427723</v>
      </c>
      <c r="BS60" s="1">
        <f t="shared" si="43"/>
        <v>5.3742179971429724</v>
      </c>
    </row>
    <row r="61" spans="1:71" x14ac:dyDescent="0.2">
      <c r="A61" s="39" t="s">
        <v>120</v>
      </c>
      <c r="B61" s="54" t="s">
        <v>109</v>
      </c>
      <c r="C61" s="68">
        <v>55934.069900000002</v>
      </c>
      <c r="D61" s="76"/>
      <c r="E61" s="1">
        <f t="shared" si="54"/>
        <v>7011.9832017769322</v>
      </c>
      <c r="F61" s="1">
        <f t="shared" si="55"/>
        <v>7012</v>
      </c>
      <c r="G61" s="1">
        <f t="shared" si="44"/>
        <v>-4.4741999954567291E-3</v>
      </c>
      <c r="L61" s="1">
        <f t="shared" si="56"/>
        <v>-4.4741999954567291E-3</v>
      </c>
      <c r="Q61" s="69">
        <f t="shared" si="57"/>
        <v>40915.569900000002</v>
      </c>
      <c r="S61" s="13">
        <v>1</v>
      </c>
      <c r="T61" s="103"/>
      <c r="AF61" s="1">
        <f t="shared" si="58"/>
        <v>7012</v>
      </c>
      <c r="AG61" s="1">
        <f t="shared" si="59"/>
        <v>-3.5278828104051774E-3</v>
      </c>
      <c r="AH61" s="33">
        <f t="shared" si="60"/>
        <v>8.9551621472389267E-7</v>
      </c>
      <c r="AI61" s="33">
        <f t="shared" si="61"/>
        <v>-1.2210722347047029E-3</v>
      </c>
      <c r="AJ61" s="1">
        <f t="shared" si="62"/>
        <v>-1.2210722347047029E-3</v>
      </c>
      <c r="AM61" s="13">
        <f t="shared" si="63"/>
        <v>-1.2210722347047029E-3</v>
      </c>
      <c r="AN61" s="1">
        <f t="shared" si="64"/>
        <v>-3.2531277607520262E-3</v>
      </c>
      <c r="AO61" s="1">
        <f t="shared" si="65"/>
        <v>0.94201254676667667</v>
      </c>
      <c r="AP61" s="1">
        <f t="shared" si="66"/>
        <v>-0.94753745878303197</v>
      </c>
      <c r="AQ61" s="1">
        <f t="shared" si="67"/>
        <v>-3.7373433802131067E-2</v>
      </c>
      <c r="AR61" s="1">
        <f t="shared" si="68"/>
        <v>-2.5690872493983168</v>
      </c>
      <c r="AS61" s="1">
        <f t="shared" si="69"/>
        <v>-3.3974738981872399</v>
      </c>
      <c r="AT61" s="1">
        <f t="shared" ref="AT61:AZ70" si="71">$BA61+$AH$7*SIN(AU61)</f>
        <v>3.7526299516837822</v>
      </c>
      <c r="AU61" s="1">
        <f t="shared" si="71"/>
        <v>3.7526299530265148</v>
      </c>
      <c r="AV61" s="1">
        <f t="shared" si="71"/>
        <v>3.7526299292633083</v>
      </c>
      <c r="AW61" s="1">
        <f t="shared" si="71"/>
        <v>3.7526303498161186</v>
      </c>
      <c r="AX61" s="1">
        <f t="shared" si="71"/>
        <v>3.7526229070398074</v>
      </c>
      <c r="AY61" s="1">
        <f t="shared" si="71"/>
        <v>3.7527546320676266</v>
      </c>
      <c r="AZ61" s="1">
        <f t="shared" si="71"/>
        <v>3.750425104877483</v>
      </c>
      <c r="BA61" s="1">
        <f t="shared" si="70"/>
        <v>3.7922094582379402</v>
      </c>
      <c r="BC61" s="1">
        <f t="shared" si="35"/>
        <v>2.6684691365690379E-3</v>
      </c>
      <c r="BD61" s="1">
        <v>9800</v>
      </c>
      <c r="BE61" s="1">
        <f t="shared" si="36"/>
        <v>2.1152823174868797E-3</v>
      </c>
      <c r="BF61" s="1">
        <f t="shared" si="37"/>
        <v>2.6684691365690379E-3</v>
      </c>
      <c r="BG61" s="1">
        <f t="shared" si="38"/>
        <v>-5.5318681908215811E-4</v>
      </c>
      <c r="BH61" s="1">
        <f t="shared" si="39"/>
        <v>1.0433933168735861</v>
      </c>
      <c r="BI61" s="1">
        <f t="shared" si="40"/>
        <v>-0.21588103916623042</v>
      </c>
      <c r="BJ61" s="1">
        <f t="shared" si="41"/>
        <v>-0.89053043759816097</v>
      </c>
      <c r="BK61" s="1">
        <f t="shared" si="42"/>
        <v>-0.47722874236588525</v>
      </c>
      <c r="BL61" s="1">
        <f t="shared" si="53"/>
        <v>5.445196645353799</v>
      </c>
      <c r="BM61" s="1">
        <f t="shared" si="53"/>
        <v>5.4451966458402898</v>
      </c>
      <c r="BN61" s="1">
        <f t="shared" si="53"/>
        <v>5.4451966563817908</v>
      </c>
      <c r="BO61" s="1">
        <f t="shared" si="53"/>
        <v>5.4451968847998247</v>
      </c>
      <c r="BP61" s="1">
        <f t="shared" si="53"/>
        <v>5.4452018342512947</v>
      </c>
      <c r="BQ61" s="1">
        <f t="shared" si="53"/>
        <v>5.4453090742216697</v>
      </c>
      <c r="BR61" s="1">
        <f t="shared" si="53"/>
        <v>5.4476295200445772</v>
      </c>
      <c r="BS61" s="1">
        <f t="shared" si="43"/>
        <v>5.4964752258064218</v>
      </c>
    </row>
    <row r="62" spans="1:71" x14ac:dyDescent="0.2">
      <c r="A62" s="39" t="s">
        <v>161</v>
      </c>
      <c r="B62" s="54" t="s">
        <v>109</v>
      </c>
      <c r="C62" s="76">
        <v>55942.060299999997</v>
      </c>
      <c r="D62" s="76"/>
      <c r="E62" s="1">
        <f t="shared" si="54"/>
        <v>7041.9828713840761</v>
      </c>
      <c r="F62" s="1">
        <f t="shared" si="55"/>
        <v>7042</v>
      </c>
      <c r="G62" s="1">
        <f t="shared" si="44"/>
        <v>-4.5622000034200028E-3</v>
      </c>
      <c r="K62" s="1">
        <f>+G62</f>
        <v>-4.5622000034200028E-3</v>
      </c>
      <c r="Q62" s="69">
        <f t="shared" si="57"/>
        <v>40923.560299999997</v>
      </c>
      <c r="S62" s="13">
        <v>1</v>
      </c>
      <c r="T62" s="103"/>
      <c r="AF62" s="1">
        <f t="shared" si="58"/>
        <v>7042</v>
      </c>
      <c r="AG62" s="1">
        <f t="shared" si="59"/>
        <v>-3.5157921093506997E-3</v>
      </c>
      <c r="AH62" s="33">
        <f t="shared" si="60"/>
        <v>1.0949694807705536E-6</v>
      </c>
      <c r="AI62" s="33">
        <f t="shared" si="61"/>
        <v>-1.2929740771641836E-3</v>
      </c>
      <c r="AJ62" s="1">
        <f t="shared" si="62"/>
        <v>-1.2929740771641836E-3</v>
      </c>
      <c r="AM62" s="13">
        <f t="shared" si="63"/>
        <v>-1.2929740771641836E-3</v>
      </c>
      <c r="AN62" s="1">
        <f t="shared" si="64"/>
        <v>-3.2692259262558192E-3</v>
      </c>
      <c r="AO62" s="1">
        <f t="shared" si="65"/>
        <v>0.94263328216452935</v>
      </c>
      <c r="AP62" s="1">
        <f t="shared" si="66"/>
        <v>-0.952652297668794</v>
      </c>
      <c r="AQ62" s="1">
        <f t="shared" si="67"/>
        <v>-3.831942029095204E-2</v>
      </c>
      <c r="AR62" s="1">
        <f t="shared" si="68"/>
        <v>-2.552686190390006</v>
      </c>
      <c r="AS62" s="1">
        <f t="shared" si="69"/>
        <v>-3.2974019301735389</v>
      </c>
      <c r="AT62" s="1">
        <f t="shared" si="71"/>
        <v>3.7699934332674943</v>
      </c>
      <c r="AU62" s="1">
        <f t="shared" si="71"/>
        <v>3.7699934345428043</v>
      </c>
      <c r="AV62" s="1">
        <f t="shared" si="71"/>
        <v>3.7699934116914613</v>
      </c>
      <c r="AW62" s="1">
        <f t="shared" si="71"/>
        <v>3.7699938211479136</v>
      </c>
      <c r="AX62" s="1">
        <f t="shared" si="71"/>
        <v>3.7699864844165289</v>
      </c>
      <c r="AY62" s="1">
        <f t="shared" si="71"/>
        <v>3.7701179515237886</v>
      </c>
      <c r="AZ62" s="1">
        <f t="shared" si="71"/>
        <v>3.7677640874499558</v>
      </c>
      <c r="BA62" s="1">
        <f t="shared" si="70"/>
        <v>3.8105480425374574</v>
      </c>
      <c r="BC62" s="1">
        <f t="shared" si="35"/>
        <v>2.9047492056513045E-3</v>
      </c>
      <c r="BD62" s="1">
        <v>10000</v>
      </c>
      <c r="BE62" s="1">
        <f t="shared" si="36"/>
        <v>2.7851218100194931E-3</v>
      </c>
      <c r="BF62" s="1">
        <f t="shared" si="37"/>
        <v>2.9047492056513045E-3</v>
      </c>
      <c r="BG62" s="1">
        <f t="shared" si="38"/>
        <v>-1.1962739563181139E-4</v>
      </c>
      <c r="BH62" s="1">
        <f t="shared" si="39"/>
        <v>1.0502143304350322</v>
      </c>
      <c r="BI62" s="1">
        <f t="shared" si="40"/>
        <v>-8.2551712207402261E-2</v>
      </c>
      <c r="BJ62" s="1">
        <f t="shared" si="41"/>
        <v>-0.75558214449169536</v>
      </c>
      <c r="BK62" s="1">
        <f t="shared" si="42"/>
        <v>-0.39685365593563648</v>
      </c>
      <c r="BL62" s="1">
        <f t="shared" ref="BL62:BR71" si="72">$BS62+$AH$7*SIN(BM62)</f>
        <v>5.5737958173617406</v>
      </c>
      <c r="BM62" s="1">
        <f t="shared" si="72"/>
        <v>5.5737958182553209</v>
      </c>
      <c r="BN62" s="1">
        <f t="shared" si="72"/>
        <v>5.5737958353262425</v>
      </c>
      <c r="BO62" s="1">
        <f t="shared" si="72"/>
        <v>5.5737961614483815</v>
      </c>
      <c r="BP62" s="1">
        <f t="shared" si="72"/>
        <v>5.5738023916538575</v>
      </c>
      <c r="BQ62" s="1">
        <f t="shared" si="72"/>
        <v>5.5739214064924623</v>
      </c>
      <c r="BR62" s="1">
        <f t="shared" si="72"/>
        <v>5.5761926043819887</v>
      </c>
      <c r="BS62" s="1">
        <f t="shared" si="43"/>
        <v>5.6187324544698711</v>
      </c>
    </row>
    <row r="63" spans="1:71" x14ac:dyDescent="0.2">
      <c r="A63" s="39" t="s">
        <v>161</v>
      </c>
      <c r="B63" s="54" t="s">
        <v>110</v>
      </c>
      <c r="C63" s="76">
        <v>55942.195599999999</v>
      </c>
      <c r="D63" s="76"/>
      <c r="E63" s="1">
        <f t="shared" si="54"/>
        <v>7042.4908503710985</v>
      </c>
      <c r="F63" s="1">
        <f t="shared" si="55"/>
        <v>7042.5</v>
      </c>
      <c r="G63" s="1">
        <f t="shared" si="44"/>
        <v>-2.436999995552469E-3</v>
      </c>
      <c r="K63" s="1">
        <f>+G63</f>
        <v>-2.436999995552469E-3</v>
      </c>
      <c r="Q63" s="69">
        <f t="shared" si="57"/>
        <v>40923.695599999999</v>
      </c>
      <c r="S63" s="13">
        <v>1</v>
      </c>
      <c r="T63" s="103"/>
      <c r="AF63" s="1">
        <f t="shared" si="58"/>
        <v>7042.5</v>
      </c>
      <c r="AG63" s="1">
        <f t="shared" si="59"/>
        <v>-3.5155817061057102E-3</v>
      </c>
      <c r="AH63" s="33">
        <f t="shared" si="60"/>
        <v>1.1633385063399557E-6</v>
      </c>
      <c r="AI63" s="33">
        <f t="shared" si="61"/>
        <v>8.3248598356733435E-4</v>
      </c>
      <c r="AJ63" s="1">
        <f t="shared" si="62"/>
        <v>8.3248598356733435E-4</v>
      </c>
      <c r="AM63" s="13">
        <f t="shared" si="63"/>
        <v>8.3248598356733435E-4</v>
      </c>
      <c r="AN63" s="1">
        <f t="shared" si="64"/>
        <v>-3.2694859791198034E-3</v>
      </c>
      <c r="AO63" s="1">
        <f t="shared" si="65"/>
        <v>0.94264376600930788</v>
      </c>
      <c r="AP63" s="1">
        <f t="shared" si="66"/>
        <v>-0.9527354335520134</v>
      </c>
      <c r="AQ63" s="1">
        <f t="shared" si="67"/>
        <v>-3.8335110656604589E-2</v>
      </c>
      <c r="AR63" s="1">
        <f t="shared" si="68"/>
        <v>-2.5524126554904072</v>
      </c>
      <c r="AS63" s="1">
        <f t="shared" si="69"/>
        <v>-3.2957788414253719</v>
      </c>
      <c r="AT63" s="1">
        <f t="shared" si="71"/>
        <v>3.7702829219702951</v>
      </c>
      <c r="AU63" s="1">
        <f t="shared" si="71"/>
        <v>3.770282923244471</v>
      </c>
      <c r="AV63" s="1">
        <f t="shared" si="71"/>
        <v>3.7702829004086542</v>
      </c>
      <c r="AW63" s="1">
        <f t="shared" si="71"/>
        <v>3.7702833096730135</v>
      </c>
      <c r="AX63" s="1">
        <f t="shared" si="71"/>
        <v>3.7702759748403216</v>
      </c>
      <c r="AY63" s="1">
        <f t="shared" si="71"/>
        <v>3.7704074355880115</v>
      </c>
      <c r="AZ63" s="1">
        <f t="shared" si="71"/>
        <v>3.76805319146434</v>
      </c>
      <c r="BA63" s="1">
        <f t="shared" si="70"/>
        <v>3.810853685609116</v>
      </c>
      <c r="BC63" s="1">
        <f t="shared" si="35"/>
        <v>3.1443953932178822E-3</v>
      </c>
      <c r="BD63" s="1">
        <v>10200</v>
      </c>
      <c r="BE63" s="1">
        <f t="shared" si="36"/>
        <v>3.4629615991755461E-3</v>
      </c>
      <c r="BF63" s="1">
        <f t="shared" si="37"/>
        <v>3.1443953932178822E-3</v>
      </c>
      <c r="BG63" s="1">
        <f t="shared" si="38"/>
        <v>3.1856620595766368E-4</v>
      </c>
      <c r="BH63" s="1">
        <f t="shared" si="39"/>
        <v>1.056188710698482</v>
      </c>
      <c r="BI63" s="1">
        <f t="shared" si="40"/>
        <v>5.3934182384754475E-2</v>
      </c>
      <c r="BJ63" s="1">
        <f t="shared" si="41"/>
        <v>-0.61897601671892022</v>
      </c>
      <c r="BK63" s="1">
        <f t="shared" si="42"/>
        <v>-0.31976307064411785</v>
      </c>
      <c r="BL63" s="1">
        <f t="shared" si="72"/>
        <v>5.7031825515454813</v>
      </c>
      <c r="BM63" s="1">
        <f t="shared" si="72"/>
        <v>5.7031825528779132</v>
      </c>
      <c r="BN63" s="1">
        <f t="shared" si="72"/>
        <v>5.7031825759680705</v>
      </c>
      <c r="BO63" s="1">
        <f t="shared" si="72"/>
        <v>5.7031829761050474</v>
      </c>
      <c r="BP63" s="1">
        <f t="shared" si="72"/>
        <v>5.7031899101944212</v>
      </c>
      <c r="BQ63" s="1">
        <f t="shared" si="72"/>
        <v>5.7033100680319713</v>
      </c>
      <c r="BR63" s="1">
        <f t="shared" si="72"/>
        <v>5.7053907330420879</v>
      </c>
      <c r="BS63" s="1">
        <f t="shared" si="43"/>
        <v>5.7409896831333196</v>
      </c>
    </row>
    <row r="64" spans="1:71" x14ac:dyDescent="0.2">
      <c r="A64" s="39" t="s">
        <v>161</v>
      </c>
      <c r="B64" s="54" t="s">
        <v>110</v>
      </c>
      <c r="C64" s="76">
        <v>55944.061099999999</v>
      </c>
      <c r="D64" s="76"/>
      <c r="E64" s="1">
        <f t="shared" si="54"/>
        <v>7049.4948030708583</v>
      </c>
      <c r="F64" s="1">
        <f t="shared" si="55"/>
        <v>7049.5</v>
      </c>
      <c r="G64" s="1">
        <f t="shared" si="44"/>
        <v>-1.3841999971191399E-3</v>
      </c>
      <c r="K64" s="1">
        <f>+G64</f>
        <v>-1.3841999971191399E-3</v>
      </c>
      <c r="Q64" s="69">
        <f t="shared" si="57"/>
        <v>40925.561099999999</v>
      </c>
      <c r="S64" s="13">
        <v>1</v>
      </c>
      <c r="T64" s="103"/>
      <c r="AF64" s="1">
        <f t="shared" si="58"/>
        <v>7049.5</v>
      </c>
      <c r="AG64" s="1">
        <f t="shared" si="59"/>
        <v>-3.5126053719747113E-3</v>
      </c>
      <c r="AH64" s="33">
        <f t="shared" si="60"/>
        <v>4.5301094397140853E-6</v>
      </c>
      <c r="AI64" s="33">
        <f t="shared" si="61"/>
        <v>1.8888982424105547E-3</v>
      </c>
      <c r="AJ64" s="1">
        <f t="shared" si="62"/>
        <v>1.8888982424105547E-3</v>
      </c>
      <c r="AM64" s="13">
        <f t="shared" si="63"/>
        <v>1.8888982424105547E-3</v>
      </c>
      <c r="AN64" s="1">
        <f t="shared" si="64"/>
        <v>-3.2730982395296946E-3</v>
      </c>
      <c r="AO64" s="1">
        <f t="shared" si="65"/>
        <v>0.94279101476682103</v>
      </c>
      <c r="AP64" s="1">
        <f t="shared" si="66"/>
        <v>-0.95389204034257546</v>
      </c>
      <c r="AQ64" s="1">
        <f t="shared" si="67"/>
        <v>-3.8554510698996694E-2</v>
      </c>
      <c r="AR64" s="1">
        <f t="shared" si="68"/>
        <v>-2.5485825266666002</v>
      </c>
      <c r="AS64" s="1">
        <f t="shared" si="69"/>
        <v>-3.2732044977426877</v>
      </c>
      <c r="AT64" s="1">
        <f t="shared" si="71"/>
        <v>3.7743361025765148</v>
      </c>
      <c r="AU64" s="1">
        <f t="shared" si="71"/>
        <v>3.7743361038347736</v>
      </c>
      <c r="AV64" s="1">
        <f t="shared" si="71"/>
        <v>3.774336081217371</v>
      </c>
      <c r="AW64" s="1">
        <f t="shared" si="71"/>
        <v>3.774336487768795</v>
      </c>
      <c r="AX64" s="1">
        <f t="shared" si="71"/>
        <v>3.7743291799605037</v>
      </c>
      <c r="AY64" s="1">
        <f t="shared" si="71"/>
        <v>3.7744605446250343</v>
      </c>
      <c r="AZ64" s="1">
        <f t="shared" si="71"/>
        <v>3.772101068191962</v>
      </c>
      <c r="BA64" s="1">
        <f t="shared" si="70"/>
        <v>3.8151326886123367</v>
      </c>
      <c r="BC64" s="1">
        <f t="shared" si="35"/>
        <v>3.3874076992687703E-3</v>
      </c>
      <c r="BD64" s="1">
        <v>10400</v>
      </c>
      <c r="BE64" s="1">
        <f t="shared" si="36"/>
        <v>4.1410697348931279E-3</v>
      </c>
      <c r="BF64" s="1">
        <f t="shared" si="37"/>
        <v>3.3874076992687703E-3</v>
      </c>
      <c r="BG64" s="1">
        <f t="shared" si="38"/>
        <v>7.5366203562435752E-4</v>
      </c>
      <c r="BH64" s="1">
        <f t="shared" si="39"/>
        <v>1.061161761631602</v>
      </c>
      <c r="BI64" s="1">
        <f t="shared" si="40"/>
        <v>0.19081573869017718</v>
      </c>
      <c r="BJ64" s="1">
        <f t="shared" si="41"/>
        <v>-0.48094329429576926</v>
      </c>
      <c r="BK64" s="1">
        <f t="shared" si="42"/>
        <v>-0.24521665278951632</v>
      </c>
      <c r="BL64" s="1">
        <f t="shared" si="72"/>
        <v>5.8332431866619521</v>
      </c>
      <c r="BM64" s="1">
        <f t="shared" si="72"/>
        <v>5.8332431882914664</v>
      </c>
      <c r="BN64" s="1">
        <f t="shared" si="72"/>
        <v>5.8332432145224997</v>
      </c>
      <c r="BO64" s="1">
        <f t="shared" si="72"/>
        <v>5.8332436367753857</v>
      </c>
      <c r="BP64" s="1">
        <f t="shared" si="72"/>
        <v>5.8332504339605142</v>
      </c>
      <c r="BQ64" s="1">
        <f t="shared" si="72"/>
        <v>5.8333598480833739</v>
      </c>
      <c r="BR64" s="1">
        <f t="shared" si="72"/>
        <v>5.8351202907293818</v>
      </c>
      <c r="BS64" s="1">
        <f t="shared" si="43"/>
        <v>5.863246911796768</v>
      </c>
    </row>
    <row r="65" spans="1:71" x14ac:dyDescent="0.2">
      <c r="A65" s="39" t="s">
        <v>161</v>
      </c>
      <c r="B65" s="54" t="s">
        <v>109</v>
      </c>
      <c r="C65" s="76">
        <v>55944.191200000001</v>
      </c>
      <c r="D65" s="76"/>
      <c r="E65" s="1">
        <f t="shared" si="54"/>
        <v>7049.9832588447816</v>
      </c>
      <c r="F65" s="1">
        <f t="shared" si="55"/>
        <v>7050</v>
      </c>
      <c r="G65" s="1">
        <f t="shared" si="44"/>
        <v>-4.4589999961317517E-3</v>
      </c>
      <c r="K65" s="1">
        <f>+G65</f>
        <v>-4.4589999961317517E-3</v>
      </c>
      <c r="Q65" s="69">
        <f t="shared" si="57"/>
        <v>40925.691200000001</v>
      </c>
      <c r="S65" s="13">
        <v>1</v>
      </c>
      <c r="T65" s="103"/>
      <c r="U65" s="1">
        <v>2.0655445949950767E-8</v>
      </c>
      <c r="V65" s="1">
        <v>4.3221607742141986E-17</v>
      </c>
      <c r="W65" s="1">
        <v>3.7523938410841156E-26</v>
      </c>
      <c r="X65" s="1">
        <v>1.0412773872254546E-9</v>
      </c>
      <c r="Y65" s="1">
        <v>6.2404712998202056E-4</v>
      </c>
      <c r="Z65" s="1">
        <v>5.3602462023516733E-4</v>
      </c>
      <c r="AA65" s="1">
        <v>2.3857102985874811E-6</v>
      </c>
      <c r="AB65" s="1">
        <v>5.1435114118861636</v>
      </c>
      <c r="AC65" s="1">
        <v>3.1258867854779615E-5</v>
      </c>
      <c r="AD65" s="1">
        <v>1.5376136317335095E-8</v>
      </c>
      <c r="AE65" s="1">
        <v>2.8224156801009425E-19</v>
      </c>
      <c r="AF65" s="1">
        <f t="shared" si="58"/>
        <v>7050</v>
      </c>
      <c r="AG65" s="1">
        <f t="shared" si="59"/>
        <v>-3.5123905834469091E-3</v>
      </c>
      <c r="AH65" s="33">
        <f t="shared" si="60"/>
        <v>8.960693801835427E-7</v>
      </c>
      <c r="AI65" s="33">
        <f t="shared" si="61"/>
        <v>-1.1856457734472775E-3</v>
      </c>
      <c r="AJ65" s="1">
        <f t="shared" si="62"/>
        <v>-1.1856457734472775E-3</v>
      </c>
      <c r="AM65" s="13">
        <f t="shared" si="63"/>
        <v>-1.1856457734472775E-3</v>
      </c>
      <c r="AN65" s="1">
        <f t="shared" si="64"/>
        <v>-3.2733542226844742E-3</v>
      </c>
      <c r="AO65" s="1">
        <f t="shared" si="65"/>
        <v>0.94280156644296242</v>
      </c>
      <c r="AP65" s="1">
        <f t="shared" si="66"/>
        <v>-0.95397413359499827</v>
      </c>
      <c r="AQ65" s="1">
        <f t="shared" si="67"/>
        <v>-3.8570163148090142E-2</v>
      </c>
      <c r="AR65" s="1">
        <f t="shared" si="68"/>
        <v>-2.5483089001979446</v>
      </c>
      <c r="AS65" s="1">
        <f t="shared" si="69"/>
        <v>-3.2716026029651766</v>
      </c>
      <c r="AT65" s="1">
        <f t="shared" si="71"/>
        <v>3.7746256397301523</v>
      </c>
      <c r="AU65" s="1">
        <f t="shared" si="71"/>
        <v>3.7746256409872725</v>
      </c>
      <c r="AV65" s="1">
        <f t="shared" si="71"/>
        <v>3.774625618385544</v>
      </c>
      <c r="AW65" s="1">
        <f t="shared" si="71"/>
        <v>3.7746260247415147</v>
      </c>
      <c r="AX65" s="1">
        <f t="shared" si="71"/>
        <v>3.7746187188950149</v>
      </c>
      <c r="AY65" s="1">
        <f t="shared" si="71"/>
        <v>3.7747500761936839</v>
      </c>
      <c r="AZ65" s="1">
        <f t="shared" si="71"/>
        <v>3.7723902323432132</v>
      </c>
      <c r="BA65" s="1">
        <f t="shared" si="70"/>
        <v>3.8154383316839957</v>
      </c>
      <c r="BC65" s="1">
        <f t="shared" si="35"/>
        <v>3.6337861238039701E-3</v>
      </c>
      <c r="BD65" s="1">
        <v>10600</v>
      </c>
      <c r="BE65" s="1">
        <f t="shared" si="36"/>
        <v>4.8115376684789227E-3</v>
      </c>
      <c r="BF65" s="1">
        <f t="shared" si="37"/>
        <v>3.6337861238039701E-3</v>
      </c>
      <c r="BG65" s="1">
        <f t="shared" si="38"/>
        <v>1.1777515446749528E-3</v>
      </c>
      <c r="BH65" s="1">
        <f t="shared" si="39"/>
        <v>1.0649980568124042</v>
      </c>
      <c r="BI65" s="1">
        <f t="shared" si="40"/>
        <v>0.32515844504525904</v>
      </c>
      <c r="BJ65" s="1">
        <f t="shared" si="41"/>
        <v>-0.34175710850654173</v>
      </c>
      <c r="BK65" s="1">
        <f t="shared" si="42"/>
        <v>-0.17256140061185027</v>
      </c>
      <c r="BL65" s="1">
        <f t="shared" si="72"/>
        <v>5.9638461629551172</v>
      </c>
      <c r="BM65" s="1">
        <f t="shared" si="72"/>
        <v>5.9638461645593699</v>
      </c>
      <c r="BN65" s="1">
        <f t="shared" si="72"/>
        <v>5.9638461890517727</v>
      </c>
      <c r="BO65" s="1">
        <f t="shared" si="72"/>
        <v>5.9638465629815469</v>
      </c>
      <c r="BP65" s="1">
        <f t="shared" si="72"/>
        <v>5.9638522718267328</v>
      </c>
      <c r="BQ65" s="1">
        <f t="shared" si="72"/>
        <v>5.963939428333731</v>
      </c>
      <c r="BR65" s="1">
        <f t="shared" si="72"/>
        <v>5.9652697288579191</v>
      </c>
      <c r="BS65" s="1">
        <f t="shared" si="43"/>
        <v>5.9855041404602174</v>
      </c>
    </row>
    <row r="66" spans="1:71" x14ac:dyDescent="0.2">
      <c r="A66" s="64" t="s">
        <v>121</v>
      </c>
      <c r="B66" s="70" t="s">
        <v>109</v>
      </c>
      <c r="C66" s="64">
        <v>55960.306400000001</v>
      </c>
      <c r="D66" s="64">
        <v>2.0000000000000001E-4</v>
      </c>
      <c r="E66" s="1">
        <f t="shared" si="54"/>
        <v>7110.4871980284715</v>
      </c>
      <c r="F66" s="1">
        <f t="shared" si="55"/>
        <v>7110.5</v>
      </c>
      <c r="G66" s="1">
        <f t="shared" si="44"/>
        <v>-3.4097999960067682E-3</v>
      </c>
      <c r="J66" s="1">
        <f>+G66</f>
        <v>-3.4097999960067682E-3</v>
      </c>
      <c r="Q66" s="69">
        <f t="shared" si="57"/>
        <v>40941.806400000001</v>
      </c>
      <c r="S66" s="13">
        <v>1</v>
      </c>
      <c r="T66" s="103"/>
      <c r="AF66" s="1">
        <f t="shared" si="58"/>
        <v>7110.5</v>
      </c>
      <c r="AG66" s="1">
        <f t="shared" si="59"/>
        <v>-3.484233030291078E-3</v>
      </c>
      <c r="AH66" s="33">
        <f t="shared" si="60"/>
        <v>5.5402765927692404E-9</v>
      </c>
      <c r="AI66" s="33">
        <f t="shared" si="61"/>
        <v>-1.0748466963239611E-4</v>
      </c>
      <c r="AJ66" s="1">
        <f t="shared" si="62"/>
        <v>-1.0748466963239611E-4</v>
      </c>
      <c r="AM66" s="13">
        <f t="shared" si="63"/>
        <v>-1.0748466963239611E-4</v>
      </c>
      <c r="AN66" s="1">
        <f t="shared" si="64"/>
        <v>-3.3023153263743721E-3</v>
      </c>
      <c r="AO66" s="1">
        <f t="shared" si="65"/>
        <v>0.94411155329515095</v>
      </c>
      <c r="AP66" s="1">
        <f t="shared" si="66"/>
        <v>-0.96339079654356397</v>
      </c>
      <c r="AQ66" s="1">
        <f t="shared" si="67"/>
        <v>-4.0445022086387734E-2</v>
      </c>
      <c r="AR66" s="1">
        <f t="shared" si="68"/>
        <v>-2.5151540870626619</v>
      </c>
      <c r="AS66" s="1">
        <f t="shared" si="69"/>
        <v>-3.0875557202853718</v>
      </c>
      <c r="AT66" s="1">
        <f t="shared" si="71"/>
        <v>3.8096839669614879</v>
      </c>
      <c r="AU66" s="1">
        <f t="shared" si="71"/>
        <v>3.8096839680794599</v>
      </c>
      <c r="AV66" s="1">
        <f t="shared" si="71"/>
        <v>3.8096839474358384</v>
      </c>
      <c r="AW66" s="1">
        <f t="shared" si="71"/>
        <v>3.8096843286252882</v>
      </c>
      <c r="AX66" s="1">
        <f t="shared" si="71"/>
        <v>3.8096772898887035</v>
      </c>
      <c r="AY66" s="1">
        <f t="shared" si="71"/>
        <v>3.8098072678203532</v>
      </c>
      <c r="AZ66" s="1">
        <f t="shared" si="71"/>
        <v>3.8074092280530785</v>
      </c>
      <c r="BA66" s="1">
        <f t="shared" si="70"/>
        <v>3.8524211433546891</v>
      </c>
      <c r="BC66" s="1">
        <f t="shared" ref="BC66:BC97" si="73">AH$3+AH$4*BD66+AH$5*BD66^2</f>
        <v>3.8835306668234815E-3</v>
      </c>
      <c r="BD66" s="1">
        <v>10800</v>
      </c>
      <c r="BE66" s="1">
        <f t="shared" ref="BE66:BE97" si="74">AH$3+AH$4*BD66+AH$5*BD66^2+BG66</f>
        <v>5.4664977875327776E-3</v>
      </c>
      <c r="BF66" s="1">
        <f t="shared" ref="BF66:BF97" si="75">AH$3+AH$4*BD66+AH$5*BD66^2</f>
        <v>3.8835306668234815E-3</v>
      </c>
      <c r="BG66" s="1">
        <f t="shared" ref="BG66:BG97" si="76">$AH$6*($AH$11/BH66*BI66+$AH$12)</f>
        <v>1.5829671207092957E-3</v>
      </c>
      <c r="BH66" s="1">
        <f t="shared" ref="BH66:BH97" si="77">1+$AH$7*COS(BJ66)</f>
        <v>1.0675888885812315</v>
      </c>
      <c r="BI66" s="1">
        <f t="shared" ref="BI66:BI97" si="78">SIN(BJ66+RADIANS($AH$9))</f>
        <v>0.45396483490456269</v>
      </c>
      <c r="BJ66" s="1">
        <f t="shared" ref="BJ66:BJ97" si="79">2*ATAN(BK66)</f>
        <v>-0.20172628761376019</v>
      </c>
      <c r="BK66" s="1">
        <f t="shared" ref="BK66:BK97" si="80">SQRT((1+$AH$7)/(1-$AH$7))*TAN(BL66/2)</f>
        <v>-0.101206580927773</v>
      </c>
      <c r="BL66" s="1">
        <f t="shared" si="72"/>
        <v>6.0948448531804349</v>
      </c>
      <c r="BM66" s="1">
        <f t="shared" si="72"/>
        <v>6.0948448543482465</v>
      </c>
      <c r="BN66" s="1">
        <f t="shared" si="72"/>
        <v>6.0948448715807801</v>
      </c>
      <c r="BO66" s="1">
        <f t="shared" si="72"/>
        <v>6.0948451258685079</v>
      </c>
      <c r="BP66" s="1">
        <f t="shared" si="72"/>
        <v>6.0948488782025718</v>
      </c>
      <c r="BQ66" s="1">
        <f t="shared" si="72"/>
        <v>6.0949042482817681</v>
      </c>
      <c r="BR66" s="1">
        <f t="shared" si="72"/>
        <v>6.0957212307733393</v>
      </c>
      <c r="BS66" s="1">
        <f t="shared" ref="BS66:BS97" si="81">RADIANS($AH$9)+$AH$18*(BD66-AH$15)</f>
        <v>6.1077613691236667</v>
      </c>
    </row>
    <row r="67" spans="1:71" x14ac:dyDescent="0.2">
      <c r="A67" s="39" t="s">
        <v>120</v>
      </c>
      <c r="B67" s="54" t="s">
        <v>110</v>
      </c>
      <c r="C67" s="68">
        <v>56230.118999999999</v>
      </c>
      <c r="D67" s="76"/>
      <c r="E67" s="1">
        <f t="shared" si="54"/>
        <v>8123.4889070605013</v>
      </c>
      <c r="F67" s="1">
        <f t="shared" si="55"/>
        <v>8123.5</v>
      </c>
      <c r="G67" s="1">
        <f t="shared" si="44"/>
        <v>-2.9546000005211681E-3</v>
      </c>
      <c r="L67" s="1">
        <f>+G67</f>
        <v>-2.9546000005211681E-3</v>
      </c>
      <c r="Q67" s="69">
        <f t="shared" si="57"/>
        <v>41211.618999999999</v>
      </c>
      <c r="S67" s="13">
        <v>1</v>
      </c>
      <c r="T67" s="103"/>
      <c r="AF67" s="1">
        <f t="shared" si="58"/>
        <v>8123.5</v>
      </c>
      <c r="AG67" s="1">
        <f t="shared" si="59"/>
        <v>-2.3438010309203175E-3</v>
      </c>
      <c r="AH67" s="33">
        <f t="shared" si="60"/>
        <v>3.7307538126546084E-7</v>
      </c>
      <c r="AI67" s="33">
        <f t="shared" si="61"/>
        <v>2.0942308812966094E-4</v>
      </c>
      <c r="AJ67" s="1">
        <f t="shared" si="62"/>
        <v>2.0942308812966094E-4</v>
      </c>
      <c r="AM67" s="13">
        <f t="shared" si="63"/>
        <v>2.0942308812966094E-4</v>
      </c>
      <c r="AN67" s="1">
        <f t="shared" si="64"/>
        <v>-3.164023088650829E-3</v>
      </c>
      <c r="AO67" s="1">
        <f t="shared" si="65"/>
        <v>0.97494644615809856</v>
      </c>
      <c r="AP67" s="1">
        <f t="shared" si="66"/>
        <v>-0.95495740975304222</v>
      </c>
      <c r="AQ67" s="1">
        <f t="shared" si="67"/>
        <v>-6.4277816753060976E-2</v>
      </c>
      <c r="AR67" s="1">
        <f t="shared" si="68"/>
        <v>-1.9424526038739762</v>
      </c>
      <c r="AS67" s="1">
        <f t="shared" si="69"/>
        <v>-1.4630454360052405</v>
      </c>
      <c r="AT67" s="1">
        <f t="shared" si="71"/>
        <v>4.4058814963816744</v>
      </c>
      <c r="AU67" s="1">
        <f t="shared" si="71"/>
        <v>4.4058814963865744</v>
      </c>
      <c r="AV67" s="1">
        <f t="shared" si="71"/>
        <v>4.4058814961511814</v>
      </c>
      <c r="AW67" s="1">
        <f t="shared" si="71"/>
        <v>4.4058815074595961</v>
      </c>
      <c r="AX67" s="1">
        <f t="shared" si="71"/>
        <v>4.4058809641974541</v>
      </c>
      <c r="AY67" s="1">
        <f t="shared" si="71"/>
        <v>4.4059070638474438</v>
      </c>
      <c r="AZ67" s="1">
        <f t="shared" si="71"/>
        <v>4.4046555949881023</v>
      </c>
      <c r="BA67" s="1">
        <f t="shared" si="70"/>
        <v>4.4716540065350587</v>
      </c>
      <c r="BC67" s="1">
        <f t="shared" si="73"/>
        <v>4.1366413283273028E-3</v>
      </c>
      <c r="BD67" s="1">
        <v>11000</v>
      </c>
      <c r="BE67" s="1">
        <f t="shared" si="74"/>
        <v>6.0983555128487814E-3</v>
      </c>
      <c r="BF67" s="1">
        <f t="shared" si="75"/>
        <v>4.1366413283273028E-3</v>
      </c>
      <c r="BG67" s="1">
        <f t="shared" si="76"/>
        <v>1.9617141845214786E-3</v>
      </c>
      <c r="BH67" s="1">
        <f t="shared" si="77"/>
        <v>1.0688587135129113</v>
      </c>
      <c r="BI67" s="1">
        <f t="shared" si="78"/>
        <v>0.57430057796360057</v>
      </c>
      <c r="BJ67" s="1">
        <f t="shared" si="79"/>
        <v>-6.1186855784676066E-2</v>
      </c>
      <c r="BK67" s="1">
        <f t="shared" si="80"/>
        <v>-3.0602976186537123E-2</v>
      </c>
      <c r="BL67" s="1">
        <f t="shared" si="72"/>
        <v>6.226081254828884</v>
      </c>
      <c r="BM67" s="1">
        <f t="shared" si="72"/>
        <v>6.226081255220306</v>
      </c>
      <c r="BN67" s="1">
        <f t="shared" si="72"/>
        <v>6.2260812609033627</v>
      </c>
      <c r="BO67" s="1">
        <f t="shared" si="72"/>
        <v>6.2260813434155358</v>
      </c>
      <c r="BP67" s="1">
        <f t="shared" si="72"/>
        <v>6.2260825414080676</v>
      </c>
      <c r="BQ67" s="1">
        <f t="shared" si="72"/>
        <v>6.2260999350274551</v>
      </c>
      <c r="BR67" s="1">
        <f t="shared" si="72"/>
        <v>6.2263524705460398</v>
      </c>
      <c r="BS67" s="1">
        <f t="shared" si="81"/>
        <v>6.2300185977871161</v>
      </c>
    </row>
    <row r="68" spans="1:71" x14ac:dyDescent="0.2">
      <c r="A68" s="39" t="s">
        <v>120</v>
      </c>
      <c r="B68" s="54" t="s">
        <v>109</v>
      </c>
      <c r="C68" s="68">
        <v>56232.119100000004</v>
      </c>
      <c r="D68" s="76"/>
      <c r="E68" s="1">
        <f t="shared" si="54"/>
        <v>8130.9982106224543</v>
      </c>
      <c r="F68" s="1">
        <f t="shared" si="55"/>
        <v>8131</v>
      </c>
      <c r="G68" s="1">
        <f t="shared" si="44"/>
        <v>-4.7659999108873308E-4</v>
      </c>
      <c r="L68" s="1">
        <f>+G68</f>
        <v>-4.7659999108873308E-4</v>
      </c>
      <c r="Q68" s="69">
        <f t="shared" si="57"/>
        <v>41213.619100000004</v>
      </c>
      <c r="S68" s="13">
        <v>1</v>
      </c>
      <c r="T68" s="103"/>
      <c r="AF68" s="1">
        <f t="shared" si="58"/>
        <v>8131</v>
      </c>
      <c r="AG68" s="1">
        <f t="shared" si="59"/>
        <v>-2.3305544466045362E-3</v>
      </c>
      <c r="AH68" s="33">
        <f t="shared" si="60"/>
        <v>3.4371471231268979E-6</v>
      </c>
      <c r="AI68" s="33">
        <f t="shared" si="61"/>
        <v>2.6819181496100753E-3</v>
      </c>
      <c r="AJ68" s="1">
        <f t="shared" si="62"/>
        <v>2.6819181496100753E-3</v>
      </c>
      <c r="AM68" s="13">
        <f t="shared" si="63"/>
        <v>2.6819181496100753E-3</v>
      </c>
      <c r="AN68" s="1">
        <f t="shared" si="64"/>
        <v>-3.1585181406988084E-3</v>
      </c>
      <c r="AO68" s="1">
        <f t="shared" si="65"/>
        <v>0.97522888997443524</v>
      </c>
      <c r="AP68" s="1">
        <f t="shared" si="66"/>
        <v>-0.95364539990367969</v>
      </c>
      <c r="AQ68" s="1">
        <f t="shared" si="67"/>
        <v>-6.4387191232033916E-2</v>
      </c>
      <c r="AR68" s="1">
        <f t="shared" si="68"/>
        <v>-1.9380622359398123</v>
      </c>
      <c r="AS68" s="1">
        <f t="shared" si="69"/>
        <v>-1.4561735156722204</v>
      </c>
      <c r="AT68" s="1">
        <f t="shared" si="71"/>
        <v>4.4103733059371306</v>
      </c>
      <c r="AU68" s="1">
        <f t="shared" si="71"/>
        <v>4.4103733059416239</v>
      </c>
      <c r="AV68" s="1">
        <f t="shared" si="71"/>
        <v>4.4103733057226728</v>
      </c>
      <c r="AW68" s="1">
        <f t="shared" si="71"/>
        <v>4.4103733163927421</v>
      </c>
      <c r="AX68" s="1">
        <f t="shared" si="71"/>
        <v>4.4103727964117176</v>
      </c>
      <c r="AY68" s="1">
        <f t="shared" si="71"/>
        <v>4.4103981374865899</v>
      </c>
      <c r="AZ68" s="1">
        <f t="shared" si="71"/>
        <v>4.4091655379622852</v>
      </c>
      <c r="BA68" s="1">
        <f t="shared" si="70"/>
        <v>4.476238652609938</v>
      </c>
      <c r="BC68" s="1">
        <f t="shared" si="73"/>
        <v>4.393118108315437E-3</v>
      </c>
      <c r="BD68" s="1">
        <v>11200</v>
      </c>
      <c r="BE68" s="1">
        <f t="shared" si="74"/>
        <v>6.70002192253644E-3</v>
      </c>
      <c r="BF68" s="1">
        <f t="shared" si="75"/>
        <v>4.393118108315437E-3</v>
      </c>
      <c r="BG68" s="1">
        <f t="shared" si="76"/>
        <v>2.3069038142210035E-3</v>
      </c>
      <c r="BH68" s="1">
        <f t="shared" si="77"/>
        <v>1.068769871536783</v>
      </c>
      <c r="BI68" s="1">
        <f t="shared" si="78"/>
        <v>0.68342550358856791</v>
      </c>
      <c r="BJ68" s="1">
        <f t="shared" si="79"/>
        <v>7.9508349268409453E-2</v>
      </c>
      <c r="BK68" s="1">
        <f t="shared" si="80"/>
        <v>3.9775130306596081E-2</v>
      </c>
      <c r="BL68" s="1">
        <f t="shared" si="72"/>
        <v>6.3573903749207519</v>
      </c>
      <c r="BM68" s="1">
        <f t="shared" si="72"/>
        <v>6.357390374415635</v>
      </c>
      <c r="BN68" s="1">
        <f t="shared" si="72"/>
        <v>6.3573903670736103</v>
      </c>
      <c r="BO68" s="1">
        <f t="shared" si="72"/>
        <v>6.3573902603549692</v>
      </c>
      <c r="BP68" s="1">
        <f t="shared" si="72"/>
        <v>6.3573887091661057</v>
      </c>
      <c r="BQ68" s="1">
        <f t="shared" si="72"/>
        <v>6.357366162170381</v>
      </c>
      <c r="BR68" s="1">
        <f t="shared" si="72"/>
        <v>6.3570384390797932</v>
      </c>
      <c r="BS68" s="1">
        <f t="shared" si="81"/>
        <v>6.3522758264505654</v>
      </c>
    </row>
    <row r="69" spans="1:71" x14ac:dyDescent="0.2">
      <c r="A69" s="39" t="s">
        <v>120</v>
      </c>
      <c r="B69" s="54" t="s">
        <v>110</v>
      </c>
      <c r="C69" s="68">
        <v>56233.048000000003</v>
      </c>
      <c r="D69" s="76"/>
      <c r="E69" s="1">
        <f t="shared" si="54"/>
        <v>8134.4857322857079</v>
      </c>
      <c r="F69" s="1">
        <f t="shared" si="55"/>
        <v>8134.5</v>
      </c>
      <c r="G69" s="1">
        <f t="shared" si="44"/>
        <v>-3.8001999928383157E-3</v>
      </c>
      <c r="L69" s="1">
        <f>+G69</f>
        <v>-3.8001999928383157E-3</v>
      </c>
      <c r="Q69" s="69">
        <f t="shared" si="57"/>
        <v>41214.548000000003</v>
      </c>
      <c r="S69" s="13">
        <v>1</v>
      </c>
      <c r="T69" s="103"/>
      <c r="AF69" s="1">
        <f t="shared" si="58"/>
        <v>8134.5</v>
      </c>
      <c r="AG69" s="1">
        <f t="shared" si="59"/>
        <v>-2.3243487194117632E-3</v>
      </c>
      <c r="AH69" s="33">
        <f t="shared" si="60"/>
        <v>2.1781369812747764E-6</v>
      </c>
      <c r="AI69" s="33">
        <f t="shared" si="61"/>
        <v>-6.4427319575133821E-4</v>
      </c>
      <c r="AJ69" s="1">
        <f t="shared" si="62"/>
        <v>-6.4427319575133821E-4</v>
      </c>
      <c r="AM69" s="13">
        <f t="shared" si="63"/>
        <v>-6.4427319575133821E-4</v>
      </c>
      <c r="AN69" s="1">
        <f t="shared" si="64"/>
        <v>-3.1559267970869775E-3</v>
      </c>
      <c r="AO69" s="1">
        <f t="shared" si="65"/>
        <v>0.97536091695552241</v>
      </c>
      <c r="AP69" s="1">
        <f t="shared" si="66"/>
        <v>-0.95302657257247425</v>
      </c>
      <c r="AQ69" s="1">
        <f t="shared" si="67"/>
        <v>-6.443782952099239E-2</v>
      </c>
      <c r="AR69" s="1">
        <f t="shared" si="68"/>
        <v>-1.9360125264332027</v>
      </c>
      <c r="AS69" s="1">
        <f t="shared" si="69"/>
        <v>-1.4529802809236723</v>
      </c>
      <c r="AT69" s="1">
        <f t="shared" si="71"/>
        <v>4.4124699293207428</v>
      </c>
      <c r="AU69" s="1">
        <f t="shared" si="71"/>
        <v>4.4124699293250549</v>
      </c>
      <c r="AV69" s="1">
        <f t="shared" si="71"/>
        <v>4.4124699291134686</v>
      </c>
      <c r="AW69" s="1">
        <f t="shared" si="71"/>
        <v>4.412469939494521</v>
      </c>
      <c r="AX69" s="1">
        <f t="shared" si="71"/>
        <v>4.4124694301693621</v>
      </c>
      <c r="AY69" s="1">
        <f t="shared" si="71"/>
        <v>4.4124944201594758</v>
      </c>
      <c r="AZ69" s="1">
        <f t="shared" si="71"/>
        <v>4.4112706603894152</v>
      </c>
      <c r="BA69" s="1">
        <f t="shared" si="70"/>
        <v>4.4783781541115486</v>
      </c>
      <c r="BC69" s="1">
        <f t="shared" si="73"/>
        <v>4.6529610067878816E-3</v>
      </c>
      <c r="BD69" s="1">
        <v>11400</v>
      </c>
      <c r="BE69" s="1">
        <f t="shared" si="74"/>
        <v>7.2651316210544312E-3</v>
      </c>
      <c r="BF69" s="1">
        <f t="shared" si="75"/>
        <v>4.6529610067878816E-3</v>
      </c>
      <c r="BG69" s="1">
        <f t="shared" si="76"/>
        <v>2.6121706142665491E-3</v>
      </c>
      <c r="BH69" s="1">
        <f t="shared" si="77"/>
        <v>1.0673250111655976</v>
      </c>
      <c r="BI69" s="1">
        <f t="shared" si="78"/>
        <v>0.77891738762421747</v>
      </c>
      <c r="BJ69" s="1">
        <f t="shared" si="79"/>
        <v>0.22000127402960731</v>
      </c>
      <c r="BK69" s="1">
        <f t="shared" si="80"/>
        <v>0.11044646936737457</v>
      </c>
      <c r="BL69" s="1">
        <f t="shared" si="72"/>
        <v>6.4886050582307693</v>
      </c>
      <c r="BM69" s="1">
        <f t="shared" si="72"/>
        <v>6.4886050569836149</v>
      </c>
      <c r="BN69" s="1">
        <f t="shared" si="72"/>
        <v>6.4886050385174698</v>
      </c>
      <c r="BO69" s="1">
        <f t="shared" si="72"/>
        <v>6.4886047650963521</v>
      </c>
      <c r="BP69" s="1">
        <f t="shared" si="72"/>
        <v>6.4886007166567223</v>
      </c>
      <c r="BQ69" s="1">
        <f t="shared" si="72"/>
        <v>6.4885407733928142</v>
      </c>
      <c r="BR69" s="1">
        <f t="shared" si="72"/>
        <v>6.4876533102752818</v>
      </c>
      <c r="BS69" s="1">
        <f t="shared" si="81"/>
        <v>6.4745330551140139</v>
      </c>
    </row>
    <row r="70" spans="1:71" x14ac:dyDescent="0.2">
      <c r="A70" s="39" t="s">
        <v>120</v>
      </c>
      <c r="B70" s="54" t="s">
        <v>109</v>
      </c>
      <c r="C70" s="68">
        <v>56235.046600000001</v>
      </c>
      <c r="D70" s="76"/>
      <c r="E70" s="1">
        <f t="shared" si="54"/>
        <v>8141.9894041515527</v>
      </c>
      <c r="F70" s="1">
        <f t="shared" si="55"/>
        <v>8142</v>
      </c>
      <c r="G70" s="1">
        <f t="shared" si="44"/>
        <v>-2.8221999964443967E-3</v>
      </c>
      <c r="L70" s="1">
        <f>+G70</f>
        <v>-2.8221999964443967E-3</v>
      </c>
      <c r="Q70" s="69">
        <f t="shared" si="57"/>
        <v>41216.546600000001</v>
      </c>
      <c r="S70" s="13">
        <v>1</v>
      </c>
      <c r="T70" s="103"/>
      <c r="AF70" s="1">
        <f t="shared" si="58"/>
        <v>8142</v>
      </c>
      <c r="AG70" s="1">
        <f t="shared" si="59"/>
        <v>-2.3109993619876762E-3</v>
      </c>
      <c r="AH70" s="33">
        <f t="shared" si="60"/>
        <v>2.6132608866895361E-7</v>
      </c>
      <c r="AI70" s="33">
        <f t="shared" si="61"/>
        <v>3.2812602220162832E-4</v>
      </c>
      <c r="AJ70" s="1">
        <f t="shared" si="62"/>
        <v>3.2812602220162832E-4</v>
      </c>
      <c r="AM70" s="13">
        <f t="shared" si="63"/>
        <v>3.2812602220162832E-4</v>
      </c>
      <c r="AN70" s="1">
        <f t="shared" si="64"/>
        <v>-3.150326018646025E-3</v>
      </c>
      <c r="AO70" s="1">
        <f t="shared" si="65"/>
        <v>0.97564430052022744</v>
      </c>
      <c r="AP70" s="1">
        <f t="shared" si="66"/>
        <v>-0.95168646022708248</v>
      </c>
      <c r="AQ70" s="1">
        <f t="shared" si="67"/>
        <v>-6.4545473811105786E-2</v>
      </c>
      <c r="AR70" s="1">
        <f t="shared" si="68"/>
        <v>-1.9316184211278484</v>
      </c>
      <c r="AS70" s="1">
        <f t="shared" si="69"/>
        <v>-1.4461666568284983</v>
      </c>
      <c r="AT70" s="1">
        <f t="shared" si="71"/>
        <v>4.4169636503319039</v>
      </c>
      <c r="AU70" s="1">
        <f t="shared" si="71"/>
        <v>4.4169636503358491</v>
      </c>
      <c r="AV70" s="1">
        <f t="shared" si="71"/>
        <v>4.4169636501394045</v>
      </c>
      <c r="AW70" s="1">
        <f t="shared" si="71"/>
        <v>4.4169636599198112</v>
      </c>
      <c r="AX70" s="1">
        <f t="shared" si="71"/>
        <v>4.4169631729834533</v>
      </c>
      <c r="AY70" s="1">
        <f t="shared" si="71"/>
        <v>4.4169874169934094</v>
      </c>
      <c r="AZ70" s="1">
        <f t="shared" si="71"/>
        <v>4.4157826716080217</v>
      </c>
      <c r="BA70" s="1">
        <f t="shared" si="70"/>
        <v>4.4829628001864279</v>
      </c>
      <c r="BC70" s="1">
        <f t="shared" si="73"/>
        <v>4.9161700237446383E-3</v>
      </c>
      <c r="BD70" s="1">
        <v>11600</v>
      </c>
      <c r="BE70" s="1">
        <f t="shared" si="74"/>
        <v>7.7882312055284654E-3</v>
      </c>
      <c r="BF70" s="1">
        <f t="shared" si="75"/>
        <v>4.9161700237446383E-3</v>
      </c>
      <c r="BG70" s="1">
        <f t="shared" si="76"/>
        <v>2.8720611817838275E-3</v>
      </c>
      <c r="BH70" s="1">
        <f t="shared" si="77"/>
        <v>1.0645669173659416</v>
      </c>
      <c r="BI70" s="1">
        <f t="shared" si="78"/>
        <v>0.85877657989536049</v>
      </c>
      <c r="BJ70" s="1">
        <f t="shared" si="79"/>
        <v>0.35994063195608295</v>
      </c>
      <c r="BK70" s="1">
        <f t="shared" si="80"/>
        <v>0.18193886225954756</v>
      </c>
      <c r="BL70" s="1">
        <f t="shared" si="72"/>
        <v>6.61956095539548</v>
      </c>
      <c r="BM70" s="1">
        <f t="shared" si="72"/>
        <v>6.6195609537651041</v>
      </c>
      <c r="BN70" s="1">
        <f t="shared" si="72"/>
        <v>6.6195609287292134</v>
      </c>
      <c r="BO70" s="1">
        <f t="shared" si="72"/>
        <v>6.6195605442805459</v>
      </c>
      <c r="BP70" s="1">
        <f t="shared" si="72"/>
        <v>6.6195546407312209</v>
      </c>
      <c r="BQ70" s="1">
        <f t="shared" si="72"/>
        <v>6.619463988039973</v>
      </c>
      <c r="BR70" s="1">
        <f t="shared" si="72"/>
        <v>6.6180723193900359</v>
      </c>
      <c r="BS70" s="1">
        <f t="shared" si="81"/>
        <v>6.5967902837774632</v>
      </c>
    </row>
    <row r="71" spans="1:71" x14ac:dyDescent="0.2">
      <c r="A71" s="71" t="s">
        <v>122</v>
      </c>
      <c r="B71" s="70" t="s">
        <v>110</v>
      </c>
      <c r="C71" s="64">
        <v>56238.909899999999</v>
      </c>
      <c r="D71" s="64">
        <v>2.0000000000000001E-4</v>
      </c>
      <c r="E71" s="1">
        <f t="shared" si="54"/>
        <v>8156.4940251459047</v>
      </c>
      <c r="F71" s="1">
        <f t="shared" si="55"/>
        <v>8156.5</v>
      </c>
      <c r="G71" s="1">
        <f t="shared" si="44"/>
        <v>-1.5913999959593639E-3</v>
      </c>
      <c r="K71" s="1">
        <f>+G71</f>
        <v>-1.5913999959593639E-3</v>
      </c>
      <c r="Q71" s="69">
        <f t="shared" si="57"/>
        <v>41220.409899999999</v>
      </c>
      <c r="S71" s="13">
        <v>1</v>
      </c>
      <c r="T71" s="103"/>
      <c r="U71" s="1">
        <v>1.543200890674833E-9</v>
      </c>
      <c r="V71" s="1">
        <v>9.9155922274397427E-19</v>
      </c>
      <c r="W71" s="1">
        <v>1.7904808280615155E-27</v>
      </c>
      <c r="X71" s="1">
        <v>3.4719232718951961E-9</v>
      </c>
      <c r="Y71" s="1">
        <v>6.0990816256102382E-4</v>
      </c>
      <c r="Z71" s="1">
        <v>1.8595008196992798E-3</v>
      </c>
      <c r="AA71" s="1">
        <v>5.9774353943955025E-9</v>
      </c>
      <c r="AB71" s="1">
        <v>304.61166534874297</v>
      </c>
      <c r="AC71" s="1">
        <v>1.0422620532199034E-4</v>
      </c>
      <c r="AD71" s="1">
        <v>5.0463724990961347E-8</v>
      </c>
      <c r="AE71" s="1">
        <v>1.346735278347503E-20</v>
      </c>
      <c r="AF71" s="1">
        <f t="shared" si="58"/>
        <v>8156.5</v>
      </c>
      <c r="AG71" s="1">
        <f t="shared" si="59"/>
        <v>-2.284992146313395E-3</v>
      </c>
      <c r="AH71" s="33">
        <f t="shared" si="60"/>
        <v>4.8107007103272893E-7</v>
      </c>
      <c r="AI71" s="33">
        <f t="shared" si="61"/>
        <v>1.5479128154438967E-3</v>
      </c>
      <c r="AJ71" s="1">
        <f t="shared" si="62"/>
        <v>1.5479128154438967E-3</v>
      </c>
      <c r="AM71" s="13">
        <f t="shared" si="63"/>
        <v>1.5479128154438967E-3</v>
      </c>
      <c r="AN71" s="1">
        <f t="shared" si="64"/>
        <v>-3.1393128114032606E-3</v>
      </c>
      <c r="AO71" s="1">
        <f t="shared" si="65"/>
        <v>0.97619397373022576</v>
      </c>
      <c r="AP71" s="1">
        <f t="shared" si="66"/>
        <v>-0.94904120926755253</v>
      </c>
      <c r="AQ71" s="1">
        <f t="shared" si="67"/>
        <v>-6.4750223164804305E-2</v>
      </c>
      <c r="AR71" s="1">
        <f t="shared" si="68"/>
        <v>-1.9231158968924114</v>
      </c>
      <c r="AS71" s="1">
        <f t="shared" si="69"/>
        <v>-1.43310454125599</v>
      </c>
      <c r="AT71" s="1">
        <f t="shared" ref="AT71:AZ80" si="82">$BA71+$AH$7*SIN(AU71)</f>
        <v>4.4256552192918441</v>
      </c>
      <c r="AU71" s="1">
        <f t="shared" si="82"/>
        <v>4.4256552192951517</v>
      </c>
      <c r="AV71" s="1">
        <f t="shared" si="82"/>
        <v>4.4256552191256082</v>
      </c>
      <c r="AW71" s="1">
        <f t="shared" si="82"/>
        <v>4.4256552278151506</v>
      </c>
      <c r="AX71" s="1">
        <f t="shared" si="82"/>
        <v>4.4256547824535355</v>
      </c>
      <c r="AY71" s="1">
        <f t="shared" si="82"/>
        <v>4.4256776092596279</v>
      </c>
      <c r="AZ71" s="1">
        <f t="shared" si="82"/>
        <v>4.424509898579597</v>
      </c>
      <c r="BA71" s="1">
        <f t="shared" si="70"/>
        <v>4.4918264492645275</v>
      </c>
      <c r="BC71" s="1">
        <f t="shared" si="73"/>
        <v>5.1827451591857044E-3</v>
      </c>
      <c r="BD71" s="1">
        <v>11800</v>
      </c>
      <c r="BE71" s="1">
        <f t="shared" si="74"/>
        <v>8.2649262112838642E-3</v>
      </c>
      <c r="BF71" s="1">
        <f t="shared" si="75"/>
        <v>5.1827451591857044E-3</v>
      </c>
      <c r="BG71" s="1">
        <f t="shared" si="76"/>
        <v>3.0821810520981598E-3</v>
      </c>
      <c r="BH71" s="1">
        <f t="shared" si="77"/>
        <v>1.0605757638643212</v>
      </c>
      <c r="BI71" s="1">
        <f t="shared" si="78"/>
        <v>0.92150178544773831</v>
      </c>
      <c r="BJ71" s="1">
        <f t="shared" si="79"/>
        <v>0.49899338743909138</v>
      </c>
      <c r="BK71" s="1">
        <f t="shared" si="80"/>
        <v>0.2548058684700526</v>
      </c>
      <c r="BL71" s="1">
        <f t="shared" si="72"/>
        <v>6.7501013097486799</v>
      </c>
      <c r="BM71" s="1">
        <f t="shared" si="72"/>
        <v>6.7501013081429573</v>
      </c>
      <c r="BN71" s="1">
        <f t="shared" si="72"/>
        <v>6.7501012820774697</v>
      </c>
      <c r="BO71" s="1">
        <f t="shared" si="72"/>
        <v>6.7501008589599083</v>
      </c>
      <c r="BP71" s="1">
        <f t="shared" si="72"/>
        <v>6.7500939905618349</v>
      </c>
      <c r="BQ71" s="1">
        <f t="shared" si="72"/>
        <v>6.7499825003066105</v>
      </c>
      <c r="BR71" s="1">
        <f t="shared" si="72"/>
        <v>6.7481736255541893</v>
      </c>
      <c r="BS71" s="1">
        <f t="shared" si="81"/>
        <v>6.7190475124409126</v>
      </c>
    </row>
    <row r="72" spans="1:71" x14ac:dyDescent="0.2">
      <c r="A72" s="39" t="s">
        <v>120</v>
      </c>
      <c r="B72" s="54" t="s">
        <v>109</v>
      </c>
      <c r="C72" s="68">
        <v>56268.073700000001</v>
      </c>
      <c r="D72" s="76"/>
      <c r="E72" s="1">
        <f t="shared" si="54"/>
        <v>8265.9884640337496</v>
      </c>
      <c r="F72" s="1">
        <f t="shared" si="55"/>
        <v>8266</v>
      </c>
      <c r="G72" s="1">
        <f t="shared" si="44"/>
        <v>-3.0725999968126416E-3</v>
      </c>
      <c r="L72" s="1">
        <f t="shared" ref="L72:L80" si="83">+G72</f>
        <v>-3.0725999968126416E-3</v>
      </c>
      <c r="Q72" s="69">
        <f t="shared" si="57"/>
        <v>41249.573700000001</v>
      </c>
      <c r="S72" s="13">
        <v>1</v>
      </c>
      <c r="T72" s="103"/>
      <c r="AF72" s="1">
        <f t="shared" si="58"/>
        <v>8266</v>
      </c>
      <c r="AG72" s="1">
        <f t="shared" si="59"/>
        <v>-2.0801882551970447E-3</v>
      </c>
      <c r="AH72" s="33">
        <f t="shared" si="60"/>
        <v>9.8488106489650243E-7</v>
      </c>
      <c r="AI72" s="33">
        <f t="shared" si="61"/>
        <v>-2.428914666935747E-5</v>
      </c>
      <c r="AJ72" s="1">
        <f t="shared" si="62"/>
        <v>-2.428914666935747E-5</v>
      </c>
      <c r="AM72" s="13">
        <f t="shared" si="63"/>
        <v>-2.428914666935747E-5</v>
      </c>
      <c r="AN72" s="1">
        <f t="shared" si="64"/>
        <v>-3.0483108501432842E-3</v>
      </c>
      <c r="AO72" s="1">
        <f t="shared" si="65"/>
        <v>0.98041842134141599</v>
      </c>
      <c r="AP72" s="1">
        <f t="shared" si="66"/>
        <v>-0.92674631586615119</v>
      </c>
      <c r="AQ72" s="1">
        <f t="shared" si="67"/>
        <v>-6.6150435099754448E-2</v>
      </c>
      <c r="AR72" s="1">
        <f t="shared" si="68"/>
        <v>-1.8585939608540147</v>
      </c>
      <c r="AS72" s="1">
        <f t="shared" si="69"/>
        <v>-1.3389086726348449</v>
      </c>
      <c r="AT72" s="1">
        <f t="shared" si="82"/>
        <v>4.4914513966960268</v>
      </c>
      <c r="AU72" s="1">
        <f t="shared" si="82"/>
        <v>4.4914513966967213</v>
      </c>
      <c r="AV72" s="1">
        <f t="shared" si="82"/>
        <v>4.4914513966507927</v>
      </c>
      <c r="AW72" s="1">
        <f t="shared" si="82"/>
        <v>4.4914513996887262</v>
      </c>
      <c r="AX72" s="1">
        <f t="shared" si="82"/>
        <v>4.4914511987446906</v>
      </c>
      <c r="AY72" s="1">
        <f t="shared" si="82"/>
        <v>4.4914644905696299</v>
      </c>
      <c r="AZ72" s="1">
        <f t="shared" si="82"/>
        <v>4.4905869657736543</v>
      </c>
      <c r="BA72" s="1">
        <f t="shared" si="70"/>
        <v>4.5587622819577662</v>
      </c>
      <c r="BC72" s="1">
        <f t="shared" si="73"/>
        <v>5.4526864131110827E-3</v>
      </c>
      <c r="BD72" s="1">
        <v>12000</v>
      </c>
      <c r="BE72" s="1">
        <f t="shared" si="74"/>
        <v>8.6919784639380975E-3</v>
      </c>
      <c r="BF72" s="1">
        <f t="shared" si="75"/>
        <v>5.4526864131110827E-3</v>
      </c>
      <c r="BG72" s="1">
        <f t="shared" si="76"/>
        <v>3.2392920508270144E-3</v>
      </c>
      <c r="BH72" s="1">
        <f t="shared" si="77"/>
        <v>1.05546413248645</v>
      </c>
      <c r="BI72" s="1">
        <f t="shared" si="78"/>
        <v>0.96613111929099904</v>
      </c>
      <c r="BJ72" s="1">
        <f t="shared" si="79"/>
        <v>0.6368549262862051</v>
      </c>
      <c r="BK72" s="1">
        <f t="shared" si="80"/>
        <v>0.3296450816075876</v>
      </c>
      <c r="BL72" s="1">
        <f t="shared" ref="BL72:BR81" si="84">$BS72+$AH$7*SIN(BM72)</f>
        <v>6.8800812645050407</v>
      </c>
      <c r="BM72" s="1">
        <f t="shared" si="84"/>
        <v>6.8800812632259136</v>
      </c>
      <c r="BN72" s="1">
        <f t="shared" si="84"/>
        <v>6.8800812408081988</v>
      </c>
      <c r="BO72" s="1">
        <f t="shared" si="84"/>
        <v>6.880080847919877</v>
      </c>
      <c r="BP72" s="1">
        <f t="shared" si="84"/>
        <v>6.8800739622559135</v>
      </c>
      <c r="BQ72" s="1">
        <f t="shared" si="84"/>
        <v>6.8799532910352585</v>
      </c>
      <c r="BR72" s="1">
        <f t="shared" si="84"/>
        <v>6.8778401306380283</v>
      </c>
      <c r="BS72" s="1">
        <f t="shared" si="81"/>
        <v>6.8413047411043619</v>
      </c>
    </row>
    <row r="73" spans="1:71" x14ac:dyDescent="0.2">
      <c r="A73" s="39" t="s">
        <v>120</v>
      </c>
      <c r="B73" s="54" t="s">
        <v>109</v>
      </c>
      <c r="C73" s="68">
        <v>56268.073900000003</v>
      </c>
      <c r="D73" s="76"/>
      <c r="E73" s="1">
        <f t="shared" si="54"/>
        <v>8265.9892149265688</v>
      </c>
      <c r="F73" s="1">
        <f t="shared" si="55"/>
        <v>8266</v>
      </c>
      <c r="G73" s="1">
        <f t="shared" si="44"/>
        <v>-2.872599994589109E-3</v>
      </c>
      <c r="L73" s="1">
        <f t="shared" si="83"/>
        <v>-2.872599994589109E-3</v>
      </c>
      <c r="Q73" s="69">
        <f t="shared" si="57"/>
        <v>41249.573900000003</v>
      </c>
      <c r="S73" s="13">
        <v>1</v>
      </c>
      <c r="T73" s="103"/>
      <c r="AF73" s="1">
        <f t="shared" si="58"/>
        <v>8266</v>
      </c>
      <c r="AG73" s="1">
        <f t="shared" si="59"/>
        <v>-2.0801882551970447E-3</v>
      </c>
      <c r="AH73" s="33">
        <f t="shared" si="60"/>
        <v>6.2791636472635682E-7</v>
      </c>
      <c r="AI73" s="33">
        <f t="shared" si="61"/>
        <v>1.7571085555417518E-4</v>
      </c>
      <c r="AJ73" s="1">
        <f t="shared" si="62"/>
        <v>1.7571085555417518E-4</v>
      </c>
      <c r="AM73" s="13">
        <f t="shared" si="63"/>
        <v>1.7571085555417518E-4</v>
      </c>
      <c r="AN73" s="1">
        <f t="shared" si="64"/>
        <v>-3.0483108501432842E-3</v>
      </c>
      <c r="AO73" s="1">
        <f t="shared" si="65"/>
        <v>0.98041842134141599</v>
      </c>
      <c r="AP73" s="1">
        <f t="shared" si="66"/>
        <v>-0.92674631586615119</v>
      </c>
      <c r="AQ73" s="1">
        <f t="shared" si="67"/>
        <v>-6.6150435099754448E-2</v>
      </c>
      <c r="AR73" s="1">
        <f t="shared" si="68"/>
        <v>-1.8585939608540147</v>
      </c>
      <c r="AS73" s="1">
        <f t="shared" si="69"/>
        <v>-1.3389086726348449</v>
      </c>
      <c r="AT73" s="1">
        <f t="shared" si="82"/>
        <v>4.4914513966960268</v>
      </c>
      <c r="AU73" s="1">
        <f t="shared" si="82"/>
        <v>4.4914513966967213</v>
      </c>
      <c r="AV73" s="1">
        <f t="shared" si="82"/>
        <v>4.4914513966507927</v>
      </c>
      <c r="AW73" s="1">
        <f t="shared" si="82"/>
        <v>4.4914513996887262</v>
      </c>
      <c r="AX73" s="1">
        <f t="shared" si="82"/>
        <v>4.4914511987446906</v>
      </c>
      <c r="AY73" s="1">
        <f t="shared" si="82"/>
        <v>4.4914644905696299</v>
      </c>
      <c r="AZ73" s="1">
        <f t="shared" si="82"/>
        <v>4.4905869657736543</v>
      </c>
      <c r="BA73" s="1">
        <f t="shared" si="70"/>
        <v>4.5587622819577662</v>
      </c>
      <c r="BC73" s="1">
        <f t="shared" si="73"/>
        <v>5.725993785520773E-3</v>
      </c>
      <c r="BD73" s="1">
        <v>12200</v>
      </c>
      <c r="BE73" s="1">
        <f t="shared" si="74"/>
        <v>9.0673506417341398E-3</v>
      </c>
      <c r="BF73" s="1">
        <f t="shared" si="75"/>
        <v>5.725993785520773E-3</v>
      </c>
      <c r="BG73" s="1">
        <f t="shared" si="76"/>
        <v>3.3413568562133669E-3</v>
      </c>
      <c r="BH73" s="1">
        <f t="shared" si="77"/>
        <v>1.0493703941507706</v>
      </c>
      <c r="BI73" s="1">
        <f t="shared" si="78"/>
        <v>0.99224712586130304</v>
      </c>
      <c r="BJ73" s="1">
        <f t="shared" si="79"/>
        <v>0.77325727477540829</v>
      </c>
      <c r="BK73" s="1">
        <f t="shared" si="80"/>
        <v>0.40711934546325268</v>
      </c>
      <c r="BL73" s="1">
        <f t="shared" si="84"/>
        <v>7.0093714504524147</v>
      </c>
      <c r="BM73" s="1">
        <f t="shared" si="84"/>
        <v>7.0093714496166566</v>
      </c>
      <c r="BN73" s="1">
        <f t="shared" si="84"/>
        <v>7.0093714334144694</v>
      </c>
      <c r="BO73" s="1">
        <f t="shared" si="84"/>
        <v>7.0093711193153867</v>
      </c>
      <c r="BP73" s="1">
        <f t="shared" si="84"/>
        <v>7.0093650301404198</v>
      </c>
      <c r="BQ73" s="1">
        <f t="shared" si="84"/>
        <v>7.0092469909279211</v>
      </c>
      <c r="BR73" s="1">
        <f t="shared" si="84"/>
        <v>7.0069612273188593</v>
      </c>
      <c r="BS73" s="1">
        <f t="shared" si="81"/>
        <v>6.9635619697678113</v>
      </c>
    </row>
    <row r="74" spans="1:71" x14ac:dyDescent="0.2">
      <c r="A74" s="39" t="s">
        <v>120</v>
      </c>
      <c r="B74" s="54" t="s">
        <v>109</v>
      </c>
      <c r="C74" s="68">
        <v>56268.074699999997</v>
      </c>
      <c r="D74" s="76"/>
      <c r="E74" s="1">
        <f t="shared" si="54"/>
        <v>8265.992218497795</v>
      </c>
      <c r="F74" s="1">
        <f t="shared" si="55"/>
        <v>8266</v>
      </c>
      <c r="G74" s="1">
        <f t="shared" si="44"/>
        <v>-2.0726000002468936E-3</v>
      </c>
      <c r="L74" s="1">
        <f t="shared" si="83"/>
        <v>-2.0726000002468936E-3</v>
      </c>
      <c r="Q74" s="69">
        <f t="shared" si="57"/>
        <v>41249.574699999997</v>
      </c>
      <c r="S74" s="13">
        <v>1</v>
      </c>
      <c r="T74" s="103"/>
      <c r="AF74" s="1">
        <f t="shared" si="58"/>
        <v>8266</v>
      </c>
      <c r="AG74" s="1">
        <f t="shared" si="59"/>
        <v>-2.0801882551970447E-3</v>
      </c>
      <c r="AH74" s="33">
        <f t="shared" si="60"/>
        <v>5.7581613188491873E-11</v>
      </c>
      <c r="AI74" s="33">
        <f t="shared" si="61"/>
        <v>9.7571084989639054E-4</v>
      </c>
      <c r="AJ74" s="1">
        <f t="shared" si="62"/>
        <v>9.7571084989639054E-4</v>
      </c>
      <c r="AM74" s="13">
        <f t="shared" si="63"/>
        <v>9.7571084989639054E-4</v>
      </c>
      <c r="AN74" s="1">
        <f t="shared" si="64"/>
        <v>-3.0483108501432842E-3</v>
      </c>
      <c r="AO74" s="1">
        <f t="shared" si="65"/>
        <v>0.98041842134141599</v>
      </c>
      <c r="AP74" s="1">
        <f t="shared" si="66"/>
        <v>-0.92674631586615119</v>
      </c>
      <c r="AQ74" s="1">
        <f t="shared" si="67"/>
        <v>-6.6150435099754448E-2</v>
      </c>
      <c r="AR74" s="1">
        <f t="shared" si="68"/>
        <v>-1.8585939608540147</v>
      </c>
      <c r="AS74" s="1">
        <f t="shared" si="69"/>
        <v>-1.3389086726348449</v>
      </c>
      <c r="AT74" s="1">
        <f t="shared" si="82"/>
        <v>4.4914513966960268</v>
      </c>
      <c r="AU74" s="1">
        <f t="shared" si="82"/>
        <v>4.4914513966967213</v>
      </c>
      <c r="AV74" s="1">
        <f t="shared" si="82"/>
        <v>4.4914513966507927</v>
      </c>
      <c r="AW74" s="1">
        <f t="shared" si="82"/>
        <v>4.4914513996887262</v>
      </c>
      <c r="AX74" s="1">
        <f t="shared" si="82"/>
        <v>4.4914511987446906</v>
      </c>
      <c r="AY74" s="1">
        <f t="shared" si="82"/>
        <v>4.4914644905696299</v>
      </c>
      <c r="AZ74" s="1">
        <f t="shared" si="82"/>
        <v>4.4905869657736543</v>
      </c>
      <c r="BA74" s="1">
        <f t="shared" si="70"/>
        <v>4.5587622819577662</v>
      </c>
      <c r="BC74" s="1">
        <f t="shared" si="73"/>
        <v>6.0026672764147736E-3</v>
      </c>
      <c r="BD74" s="1">
        <v>12400</v>
      </c>
      <c r="BE74" s="1">
        <f t="shared" si="74"/>
        <v>9.3901997436241069E-3</v>
      </c>
      <c r="BF74" s="1">
        <f t="shared" si="75"/>
        <v>6.0026672764147736E-3</v>
      </c>
      <c r="BG74" s="1">
        <f t="shared" si="76"/>
        <v>3.3875324672093328E-3</v>
      </c>
      <c r="BH74" s="1">
        <f t="shared" si="77"/>
        <v>1.0424511850762146</v>
      </c>
      <c r="BI74" s="1">
        <f t="shared" si="78"/>
        <v>0.99994884351010427</v>
      </c>
      <c r="BJ74" s="1">
        <f t="shared" si="79"/>
        <v>0.90797497624905332</v>
      </c>
      <c r="BK74" s="1">
        <f t="shared" si="80"/>
        <v>0.48798252024041161</v>
      </c>
      <c r="BL74" s="1">
        <f t="shared" si="84"/>
        <v>7.1378606971755207</v>
      </c>
      <c r="BM74" s="1">
        <f t="shared" si="84"/>
        <v>7.1378606967335889</v>
      </c>
      <c r="BN74" s="1">
        <f t="shared" si="84"/>
        <v>7.1378606869753298</v>
      </c>
      <c r="BO74" s="1">
        <f t="shared" si="84"/>
        <v>7.1378604715040597</v>
      </c>
      <c r="BP74" s="1">
        <f t="shared" si="84"/>
        <v>7.1378557137151599</v>
      </c>
      <c r="BQ74" s="1">
        <f t="shared" si="84"/>
        <v>7.1377506643173518</v>
      </c>
      <c r="BR74" s="1">
        <f t="shared" si="84"/>
        <v>7.135434450251668</v>
      </c>
      <c r="BS74" s="1">
        <f t="shared" si="81"/>
        <v>7.0858191984312597</v>
      </c>
    </row>
    <row r="75" spans="1:71" x14ac:dyDescent="0.2">
      <c r="A75" s="39" t="s">
        <v>120</v>
      </c>
      <c r="B75" s="54" t="s">
        <v>109</v>
      </c>
      <c r="C75" s="68">
        <v>56272.068800000001</v>
      </c>
      <c r="D75" s="76"/>
      <c r="E75" s="1">
        <f t="shared" si="54"/>
        <v>8280.9879233909251</v>
      </c>
      <c r="F75" s="1">
        <f t="shared" si="55"/>
        <v>8281</v>
      </c>
      <c r="G75" s="1">
        <f t="shared" si="44"/>
        <v>-3.2165999946300872E-3</v>
      </c>
      <c r="L75" s="1">
        <f t="shared" si="83"/>
        <v>-3.2165999946300872E-3</v>
      </c>
      <c r="Q75" s="69">
        <f t="shared" si="57"/>
        <v>41253.568800000001</v>
      </c>
      <c r="S75" s="13">
        <v>1</v>
      </c>
      <c r="T75" s="103"/>
      <c r="U75" s="1">
        <v>1.0499286913916208E-9</v>
      </c>
      <c r="V75" s="1">
        <v>8.602669034179643E-19</v>
      </c>
      <c r="W75" s="1">
        <v>1.2395943315284257E-27</v>
      </c>
      <c r="X75" s="1">
        <v>3.3899022643442866E-9</v>
      </c>
      <c r="Y75" s="1">
        <v>1.119877659465667E-3</v>
      </c>
      <c r="Z75" s="1">
        <v>1.4507818619576944E-3</v>
      </c>
      <c r="AA75" s="1">
        <v>5.6586665626279775E-9</v>
      </c>
      <c r="AB75" s="1">
        <v>285.07580108388049</v>
      </c>
      <c r="AC75" s="1">
        <v>1.0176395667643099E-4</v>
      </c>
      <c r="AD75" s="1">
        <v>4.7504171083388215E-8</v>
      </c>
      <c r="AE75" s="1">
        <v>9.3237827009642473E-21</v>
      </c>
      <c r="AF75" s="1">
        <f t="shared" si="58"/>
        <v>8281</v>
      </c>
      <c r="AG75" s="1">
        <f t="shared" si="59"/>
        <v>-2.0509838514604982E-3</v>
      </c>
      <c r="AH75" s="33">
        <f t="shared" si="60"/>
        <v>1.3586609932175478E-6</v>
      </c>
      <c r="AI75" s="33">
        <f t="shared" si="61"/>
        <v>-1.8182566493520416E-4</v>
      </c>
      <c r="AJ75" s="1">
        <f t="shared" si="62"/>
        <v>-1.8182566493520416E-4</v>
      </c>
      <c r="AM75" s="13">
        <f t="shared" si="63"/>
        <v>-1.8182566493520416E-4</v>
      </c>
      <c r="AN75" s="1">
        <f t="shared" si="64"/>
        <v>-3.034774329694883E-3</v>
      </c>
      <c r="AO75" s="1">
        <f t="shared" si="65"/>
        <v>0.98100675615795396</v>
      </c>
      <c r="AP75" s="1">
        <f t="shared" si="66"/>
        <v>-0.92337281886590183</v>
      </c>
      <c r="AQ75" s="1">
        <f t="shared" si="67"/>
        <v>-6.6321753407202047E-2</v>
      </c>
      <c r="AR75" s="1">
        <f t="shared" si="68"/>
        <v>-1.8497116293236375</v>
      </c>
      <c r="AS75" s="1">
        <f t="shared" si="69"/>
        <v>-1.3265791677265522</v>
      </c>
      <c r="AT75" s="1">
        <f t="shared" si="82"/>
        <v>4.5004868377750507</v>
      </c>
      <c r="AU75" s="1">
        <f t="shared" si="82"/>
        <v>4.5004868377755898</v>
      </c>
      <c r="AV75" s="1">
        <f t="shared" si="82"/>
        <v>4.5004868377384462</v>
      </c>
      <c r="AW75" s="1">
        <f t="shared" si="82"/>
        <v>4.500486840298386</v>
      </c>
      <c r="AX75" s="1">
        <f t="shared" si="82"/>
        <v>4.5004866638665773</v>
      </c>
      <c r="AY75" s="1">
        <f t="shared" si="82"/>
        <v>4.5004988239377859</v>
      </c>
      <c r="AZ75" s="1">
        <f t="shared" si="82"/>
        <v>4.4996623274686964</v>
      </c>
      <c r="BA75" s="1">
        <f t="shared" si="70"/>
        <v>4.5679315741075257</v>
      </c>
      <c r="BC75" s="1">
        <f t="shared" si="73"/>
        <v>6.2827068857930855E-3</v>
      </c>
      <c r="BD75" s="1">
        <v>12600</v>
      </c>
      <c r="BE75" s="1">
        <f t="shared" si="74"/>
        <v>9.6608253226001806E-3</v>
      </c>
      <c r="BF75" s="1">
        <f t="shared" si="75"/>
        <v>6.2827068857930855E-3</v>
      </c>
      <c r="BG75" s="1">
        <f t="shared" si="76"/>
        <v>3.378118436807096E-3</v>
      </c>
      <c r="BH75" s="1">
        <f t="shared" si="77"/>
        <v>1.0348737241511903</v>
      </c>
      <c r="BI75" s="1">
        <f t="shared" si="78"/>
        <v>0.98979739196120819</v>
      </c>
      <c r="BJ75" s="1">
        <f t="shared" si="79"/>
        <v>1.0408285030762274</v>
      </c>
      <c r="BK75" s="1">
        <f t="shared" si="80"/>
        <v>0.57311201517612964</v>
      </c>
      <c r="BL75" s="1">
        <f t="shared" si="84"/>
        <v>7.2654578029672043</v>
      </c>
      <c r="BM75" s="1">
        <f t="shared" si="84"/>
        <v>7.26545780278538</v>
      </c>
      <c r="BN75" s="1">
        <f t="shared" si="84"/>
        <v>7.2654577980376978</v>
      </c>
      <c r="BO75" s="1">
        <f t="shared" si="84"/>
        <v>7.265457674069137</v>
      </c>
      <c r="BP75" s="1">
        <f t="shared" si="84"/>
        <v>7.2654544370864942</v>
      </c>
      <c r="BQ75" s="1">
        <f t="shared" si="84"/>
        <v>7.2653699207560871</v>
      </c>
      <c r="BR75" s="1">
        <f t="shared" si="84"/>
        <v>7.2631670056945277</v>
      </c>
      <c r="BS75" s="1">
        <f t="shared" si="81"/>
        <v>7.2080764270947091</v>
      </c>
    </row>
    <row r="76" spans="1:71" x14ac:dyDescent="0.2">
      <c r="A76" s="39" t="s">
        <v>120</v>
      </c>
      <c r="B76" s="54" t="s">
        <v>109</v>
      </c>
      <c r="C76" s="68">
        <v>56272.069300000003</v>
      </c>
      <c r="D76" s="76"/>
      <c r="E76" s="1">
        <f t="shared" si="54"/>
        <v>8280.9898006229614</v>
      </c>
      <c r="F76" s="1">
        <f t="shared" si="55"/>
        <v>8281</v>
      </c>
      <c r="G76" s="1">
        <f t="shared" si="44"/>
        <v>-2.7165999927092344E-3</v>
      </c>
      <c r="L76" s="1">
        <f t="shared" si="83"/>
        <v>-2.7165999927092344E-3</v>
      </c>
      <c r="Q76" s="69">
        <f t="shared" si="57"/>
        <v>41253.569300000003</v>
      </c>
      <c r="S76" s="13">
        <v>1</v>
      </c>
      <c r="T76" s="103"/>
      <c r="AF76" s="1">
        <f t="shared" si="58"/>
        <v>8281</v>
      </c>
      <c r="AG76" s="1">
        <f t="shared" si="59"/>
        <v>-2.0509838514604982E-3</v>
      </c>
      <c r="AH76" s="33">
        <f t="shared" si="60"/>
        <v>4.4304484749085753E-7</v>
      </c>
      <c r="AI76" s="33">
        <f t="shared" si="61"/>
        <v>3.1817433698564865E-4</v>
      </c>
      <c r="AJ76" s="1">
        <f t="shared" si="62"/>
        <v>3.1817433698564865E-4</v>
      </c>
      <c r="AM76" s="13">
        <f t="shared" si="63"/>
        <v>3.1817433698564865E-4</v>
      </c>
      <c r="AN76" s="1">
        <f t="shared" si="64"/>
        <v>-3.034774329694883E-3</v>
      </c>
      <c r="AO76" s="1">
        <f t="shared" si="65"/>
        <v>0.98100675615795396</v>
      </c>
      <c r="AP76" s="1">
        <f t="shared" si="66"/>
        <v>-0.92337281886590183</v>
      </c>
      <c r="AQ76" s="1">
        <f t="shared" si="67"/>
        <v>-6.6321753407202047E-2</v>
      </c>
      <c r="AR76" s="1">
        <f t="shared" si="68"/>
        <v>-1.8497116293236375</v>
      </c>
      <c r="AS76" s="1">
        <f t="shared" si="69"/>
        <v>-1.3265791677265522</v>
      </c>
      <c r="AT76" s="1">
        <f t="shared" si="82"/>
        <v>4.5004868377750507</v>
      </c>
      <c r="AU76" s="1">
        <f t="shared" si="82"/>
        <v>4.5004868377755898</v>
      </c>
      <c r="AV76" s="1">
        <f t="shared" si="82"/>
        <v>4.5004868377384462</v>
      </c>
      <c r="AW76" s="1">
        <f t="shared" si="82"/>
        <v>4.500486840298386</v>
      </c>
      <c r="AX76" s="1">
        <f t="shared" si="82"/>
        <v>4.5004866638665773</v>
      </c>
      <c r="AY76" s="1">
        <f t="shared" si="82"/>
        <v>4.5004988239377859</v>
      </c>
      <c r="AZ76" s="1">
        <f t="shared" si="82"/>
        <v>4.4996623274686964</v>
      </c>
      <c r="BA76" s="1">
        <f t="shared" si="70"/>
        <v>4.5679315741075257</v>
      </c>
      <c r="BC76" s="1">
        <f t="shared" si="73"/>
        <v>6.5661126136557094E-3</v>
      </c>
      <c r="BD76" s="1">
        <v>12800</v>
      </c>
      <c r="BE76" s="1">
        <f t="shared" si="74"/>
        <v>9.8805812695663148E-3</v>
      </c>
      <c r="BF76" s="1">
        <f t="shared" si="75"/>
        <v>6.5661126136557094E-3</v>
      </c>
      <c r="BG76" s="1">
        <f t="shared" si="76"/>
        <v>3.3144686559106054E-3</v>
      </c>
      <c r="BH76" s="1">
        <f t="shared" si="77"/>
        <v>1.0268086202004225</v>
      </c>
      <c r="BI76" s="1">
        <f t="shared" si="78"/>
        <v>0.96274349770595935</v>
      </c>
      <c r="BJ76" s="1">
        <f t="shared" si="79"/>
        <v>1.171685326608388</v>
      </c>
      <c r="BK76" s="1">
        <f t="shared" si="80"/>
        <v>0.66355123423552875</v>
      </c>
      <c r="BL76" s="1">
        <f t="shared" si="84"/>
        <v>7.3920923852069667</v>
      </c>
      <c r="BM76" s="1">
        <f t="shared" si="84"/>
        <v>7.392092385153207</v>
      </c>
      <c r="BN76" s="1">
        <f t="shared" si="84"/>
        <v>7.3920923834045862</v>
      </c>
      <c r="BO76" s="1">
        <f t="shared" si="84"/>
        <v>7.3920923265273037</v>
      </c>
      <c r="BP76" s="1">
        <f t="shared" si="84"/>
        <v>7.3920904764866737</v>
      </c>
      <c r="BQ76" s="1">
        <f t="shared" si="84"/>
        <v>7.392030304182974</v>
      </c>
      <c r="BR76" s="1">
        <f t="shared" si="84"/>
        <v>7.3900771567541748</v>
      </c>
      <c r="BS76" s="1">
        <f t="shared" si="81"/>
        <v>7.3303336557581584</v>
      </c>
    </row>
    <row r="77" spans="1:71" x14ac:dyDescent="0.2">
      <c r="A77" s="39" t="s">
        <v>120</v>
      </c>
      <c r="B77" s="54" t="s">
        <v>110</v>
      </c>
      <c r="C77" s="68">
        <v>56274.067999999999</v>
      </c>
      <c r="D77" s="76"/>
      <c r="E77" s="1">
        <f t="shared" si="54"/>
        <v>8288.4938479352022</v>
      </c>
      <c r="F77" s="1">
        <f t="shared" si="55"/>
        <v>8288.5</v>
      </c>
      <c r="G77" s="1">
        <f t="shared" si="44"/>
        <v>-1.6385999988415278E-3</v>
      </c>
      <c r="L77" s="1">
        <f t="shared" si="83"/>
        <v>-1.6385999988415278E-3</v>
      </c>
      <c r="Q77" s="69">
        <f t="shared" si="57"/>
        <v>41255.567999999999</v>
      </c>
      <c r="S77" s="13">
        <v>1</v>
      </c>
      <c r="T77" s="103"/>
      <c r="AF77" s="1">
        <f t="shared" si="58"/>
        <v>8288.5</v>
      </c>
      <c r="AG77" s="1">
        <f t="shared" si="59"/>
        <v>-2.0362784663656912E-3</v>
      </c>
      <c r="AH77" s="33">
        <f t="shared" si="60"/>
        <v>1.5814816353236701E-7</v>
      </c>
      <c r="AI77" s="33">
        <f t="shared" si="61"/>
        <v>1.3893099878087988E-3</v>
      </c>
      <c r="AJ77" s="1">
        <f t="shared" si="62"/>
        <v>1.3893099878087988E-3</v>
      </c>
      <c r="AM77" s="13">
        <f t="shared" si="63"/>
        <v>1.3893099878087988E-3</v>
      </c>
      <c r="AN77" s="1">
        <f t="shared" si="64"/>
        <v>-3.0279099866503266E-3</v>
      </c>
      <c r="AO77" s="1">
        <f t="shared" si="65"/>
        <v>0.98130175417234267</v>
      </c>
      <c r="AP77" s="1">
        <f t="shared" si="66"/>
        <v>-0.92165718195629442</v>
      </c>
      <c r="AQ77" s="1">
        <f t="shared" si="67"/>
        <v>-6.6405526047292426E-2</v>
      </c>
      <c r="AR77" s="1">
        <f t="shared" si="68"/>
        <v>-1.8452664613092031</v>
      </c>
      <c r="AS77" s="1">
        <f t="shared" si="69"/>
        <v>-1.320463275304153</v>
      </c>
      <c r="AT77" s="1">
        <f t="shared" si="82"/>
        <v>4.5050065935259989</v>
      </c>
      <c r="AU77" s="1">
        <f t="shared" si="82"/>
        <v>4.5050065935264714</v>
      </c>
      <c r="AV77" s="1">
        <f t="shared" si="82"/>
        <v>4.5050065934931949</v>
      </c>
      <c r="AW77" s="1">
        <f t="shared" si="82"/>
        <v>4.5050065958358783</v>
      </c>
      <c r="AX77" s="1">
        <f t="shared" si="82"/>
        <v>4.5050064309108029</v>
      </c>
      <c r="AY77" s="1">
        <f t="shared" si="82"/>
        <v>4.5050180419623462</v>
      </c>
      <c r="AZ77" s="1">
        <f t="shared" si="82"/>
        <v>4.5042021602512579</v>
      </c>
      <c r="BA77" s="1">
        <f t="shared" si="70"/>
        <v>4.5725162201824041</v>
      </c>
      <c r="BC77" s="1">
        <f t="shared" si="73"/>
        <v>6.8528844600026437E-3</v>
      </c>
      <c r="BD77" s="1">
        <v>13000</v>
      </c>
      <c r="BE77" s="1">
        <f t="shared" si="74"/>
        <v>1.00517614174151E-2</v>
      </c>
      <c r="BF77" s="1">
        <f t="shared" si="75"/>
        <v>6.8528844600026437E-3</v>
      </c>
      <c r="BG77" s="1">
        <f t="shared" si="76"/>
        <v>3.1988769574124564E-3</v>
      </c>
      <c r="BH77" s="1">
        <f t="shared" si="77"/>
        <v>1.0184236486337774</v>
      </c>
      <c r="BI77" s="1">
        <f t="shared" si="78"/>
        <v>0.92004578218664512</v>
      </c>
      <c r="BJ77" s="1">
        <f t="shared" si="79"/>
        <v>1.3004589551871737</v>
      </c>
      <c r="BK77" s="1">
        <f t="shared" si="80"/>
        <v>0.76056655747537349</v>
      </c>
      <c r="BL77" s="1">
        <f t="shared" si="84"/>
        <v>7.5177149027972128</v>
      </c>
      <c r="BM77" s="1">
        <f t="shared" si="84"/>
        <v>7.5177149027875165</v>
      </c>
      <c r="BN77" s="1">
        <f t="shared" si="84"/>
        <v>7.5177149023615648</v>
      </c>
      <c r="BO77" s="1">
        <f t="shared" si="84"/>
        <v>7.5177148836495968</v>
      </c>
      <c r="BP77" s="1">
        <f t="shared" si="84"/>
        <v>7.5177140616371503</v>
      </c>
      <c r="BQ77" s="1">
        <f t="shared" si="84"/>
        <v>7.5176779527272872</v>
      </c>
      <c r="BR77" s="1">
        <f t="shared" si="84"/>
        <v>7.5160954435724863</v>
      </c>
      <c r="BS77" s="1">
        <f t="shared" si="81"/>
        <v>7.4525908844216078</v>
      </c>
    </row>
    <row r="78" spans="1:71" x14ac:dyDescent="0.2">
      <c r="A78" s="39" t="s">
        <v>120</v>
      </c>
      <c r="B78" s="54" t="s">
        <v>109</v>
      </c>
      <c r="C78" s="68">
        <v>56274.199800000002</v>
      </c>
      <c r="D78" s="76"/>
      <c r="E78" s="1">
        <f t="shared" si="54"/>
        <v>8288.9886862980275</v>
      </c>
      <c r="F78" s="1">
        <f t="shared" si="55"/>
        <v>8289</v>
      </c>
      <c r="G78" s="1">
        <f t="shared" si="44"/>
        <v>-3.0133999971440062E-3</v>
      </c>
      <c r="L78" s="1">
        <f t="shared" si="83"/>
        <v>-3.0133999971440062E-3</v>
      </c>
      <c r="Q78" s="69">
        <f t="shared" si="57"/>
        <v>41255.699800000002</v>
      </c>
      <c r="S78" s="13">
        <v>1</v>
      </c>
      <c r="T78" s="103"/>
      <c r="AF78" s="1">
        <f t="shared" si="58"/>
        <v>8289</v>
      </c>
      <c r="AG78" s="1">
        <f t="shared" si="59"/>
        <v>-2.0352956644369515E-3</v>
      </c>
      <c r="AH78" s="33">
        <f t="shared" si="60"/>
        <v>9.5668808566031275E-7</v>
      </c>
      <c r="AI78" s="33">
        <f t="shared" si="61"/>
        <v>1.4050092020188604E-5</v>
      </c>
      <c r="AJ78" s="1">
        <f t="shared" si="62"/>
        <v>1.4050092020188604E-5</v>
      </c>
      <c r="AM78" s="13">
        <f t="shared" si="63"/>
        <v>1.4050092020188604E-5</v>
      </c>
      <c r="AN78" s="1">
        <f t="shared" si="64"/>
        <v>-3.0274500891641948E-3</v>
      </c>
      <c r="AO78" s="1">
        <f t="shared" si="65"/>
        <v>0.98132144022208923</v>
      </c>
      <c r="AP78" s="1">
        <f t="shared" si="66"/>
        <v>-0.92154212134910518</v>
      </c>
      <c r="AQ78" s="1">
        <f t="shared" si="67"/>
        <v>-6.6411066030234403E-2</v>
      </c>
      <c r="AR78" s="1">
        <f t="shared" si="68"/>
        <v>-1.8449700216958307</v>
      </c>
      <c r="AS78" s="1">
        <f t="shared" si="69"/>
        <v>-1.3200566955670499</v>
      </c>
      <c r="AT78" s="1">
        <f t="shared" si="82"/>
        <v>4.505307958910544</v>
      </c>
      <c r="AU78" s="1">
        <f t="shared" si="82"/>
        <v>4.505307958911013</v>
      </c>
      <c r="AV78" s="1">
        <f t="shared" si="82"/>
        <v>4.5053079588779825</v>
      </c>
      <c r="AW78" s="1">
        <f t="shared" si="82"/>
        <v>4.5053079612066771</v>
      </c>
      <c r="AX78" s="1">
        <f t="shared" si="82"/>
        <v>4.505307797031243</v>
      </c>
      <c r="AY78" s="1">
        <f t="shared" si="82"/>
        <v>4.5053193718852276</v>
      </c>
      <c r="AZ78" s="1">
        <f t="shared" si="82"/>
        <v>4.5045048668136909</v>
      </c>
      <c r="BA78" s="1">
        <f t="shared" si="70"/>
        <v>4.5728218632540631</v>
      </c>
      <c r="BC78" s="1">
        <f t="shared" si="73"/>
        <v>7.14302242483389E-3</v>
      </c>
      <c r="BD78" s="1">
        <v>13200</v>
      </c>
      <c r="BE78" s="1">
        <f t="shared" si="74"/>
        <v>1.0177469362851478E-2</v>
      </c>
      <c r="BF78" s="1">
        <f t="shared" si="75"/>
        <v>7.14302242483389E-3</v>
      </c>
      <c r="BG78" s="1">
        <f t="shared" si="76"/>
        <v>3.0344469380175873E-3</v>
      </c>
      <c r="BH78" s="1">
        <f t="shared" si="77"/>
        <v>1.009878779910496</v>
      </c>
      <c r="BI78" s="1">
        <f t="shared" si="78"/>
        <v>0.86318778561991483</v>
      </c>
      <c r="BJ78" s="1">
        <f t="shared" si="79"/>
        <v>1.4271063646298576</v>
      </c>
      <c r="BK78" s="1">
        <f t="shared" si="80"/>
        <v>0.86572585409072433</v>
      </c>
      <c r="BL78" s="1">
        <f t="shared" si="84"/>
        <v>7.6422959891127231</v>
      </c>
      <c r="BM78" s="1">
        <f t="shared" si="84"/>
        <v>7.6422959891120081</v>
      </c>
      <c r="BN78" s="1">
        <f t="shared" si="84"/>
        <v>7.6422959890627071</v>
      </c>
      <c r="BO78" s="1">
        <f t="shared" si="84"/>
        <v>7.6422959856614128</v>
      </c>
      <c r="BP78" s="1">
        <f t="shared" si="84"/>
        <v>7.6422957510071097</v>
      </c>
      <c r="BQ78" s="1">
        <f t="shared" si="84"/>
        <v>7.6422795628923144</v>
      </c>
      <c r="BR78" s="1">
        <f t="shared" si="84"/>
        <v>7.6411657202386607</v>
      </c>
      <c r="BS78" s="1">
        <f t="shared" si="81"/>
        <v>7.5748481130850571</v>
      </c>
    </row>
    <row r="79" spans="1:71" x14ac:dyDescent="0.2">
      <c r="A79" s="39" t="s">
        <v>123</v>
      </c>
      <c r="B79" s="54" t="s">
        <v>110</v>
      </c>
      <c r="C79" s="77">
        <v>56296.973899999997</v>
      </c>
      <c r="D79" s="76"/>
      <c r="E79" s="1">
        <f t="shared" si="54"/>
        <v>8374.4932261959475</v>
      </c>
      <c r="F79" s="1">
        <f t="shared" si="55"/>
        <v>8374.5</v>
      </c>
      <c r="G79" s="1">
        <f t="shared" si="44"/>
        <v>-1.8042000010609627E-3</v>
      </c>
      <c r="L79" s="1">
        <f t="shared" si="83"/>
        <v>-1.8042000010609627E-3</v>
      </c>
      <c r="Q79" s="69">
        <f t="shared" si="57"/>
        <v>41278.473899999997</v>
      </c>
      <c r="S79" s="13">
        <v>1</v>
      </c>
      <c r="T79" s="103"/>
      <c r="AF79" s="1">
        <f t="shared" si="58"/>
        <v>8374.5</v>
      </c>
      <c r="AG79" s="1">
        <f t="shared" si="59"/>
        <v>-1.8627688983403785E-3</v>
      </c>
      <c r="AH79" s="33">
        <f t="shared" si="60"/>
        <v>3.4303157285267665E-9</v>
      </c>
      <c r="AI79" s="33">
        <f t="shared" si="61"/>
        <v>1.1404493700577448E-3</v>
      </c>
      <c r="AJ79" s="1">
        <f t="shared" si="62"/>
        <v>1.1404493700577448E-3</v>
      </c>
      <c r="AM79" s="13">
        <f t="shared" si="63"/>
        <v>1.1404493700577448E-3</v>
      </c>
      <c r="AN79" s="1">
        <f t="shared" si="64"/>
        <v>-2.9446493711187075E-3</v>
      </c>
      <c r="AO79" s="1">
        <f t="shared" si="65"/>
        <v>0.98472230805180694</v>
      </c>
      <c r="AP79" s="1">
        <f t="shared" si="66"/>
        <v>-0.9006079008791853</v>
      </c>
      <c r="AQ79" s="1">
        <f t="shared" si="67"/>
        <v>-6.7274886959290056E-2</v>
      </c>
      <c r="AR79" s="1">
        <f t="shared" si="68"/>
        <v>-1.7941025309913166</v>
      </c>
      <c r="AS79" s="1">
        <f t="shared" si="69"/>
        <v>-1.2525551264653949</v>
      </c>
      <c r="AT79" s="1">
        <f t="shared" si="82"/>
        <v>4.5569309594117531</v>
      </c>
      <c r="AU79" s="1">
        <f t="shared" si="82"/>
        <v>4.556930959411833</v>
      </c>
      <c r="AV79" s="1">
        <f t="shared" si="82"/>
        <v>4.5569309594043306</v>
      </c>
      <c r="AW79" s="1">
        <f t="shared" si="82"/>
        <v>4.5569309601067083</v>
      </c>
      <c r="AX79" s="1">
        <f t="shared" si="82"/>
        <v>4.5569308943506837</v>
      </c>
      <c r="AY79" s="1">
        <f t="shared" si="82"/>
        <v>4.556937050499017</v>
      </c>
      <c r="AZ79" s="1">
        <f t="shared" si="82"/>
        <v>4.5563617499996729</v>
      </c>
      <c r="BA79" s="1">
        <f t="shared" si="70"/>
        <v>4.6250868285076878</v>
      </c>
      <c r="BC79" s="1">
        <f t="shared" si="73"/>
        <v>7.4365265081494467E-3</v>
      </c>
      <c r="BD79" s="1">
        <v>13400</v>
      </c>
      <c r="BE79" s="1">
        <f t="shared" si="74"/>
        <v>1.0261481962849432E-2</v>
      </c>
      <c r="BF79" s="1">
        <f t="shared" si="75"/>
        <v>7.4365265081494467E-3</v>
      </c>
      <c r="BG79" s="1">
        <f t="shared" si="76"/>
        <v>2.8249554546999843E-3</v>
      </c>
      <c r="BH79" s="1">
        <f t="shared" si="77"/>
        <v>1.001322555999967</v>
      </c>
      <c r="BI79" s="1">
        <f t="shared" si="78"/>
        <v>0.79380003455986947</v>
      </c>
      <c r="BJ79" s="1">
        <f t="shared" si="79"/>
        <v>1.5516242879226796</v>
      </c>
      <c r="BK79" s="1">
        <f t="shared" si="80"/>
        <v>0.98100942346740883</v>
      </c>
      <c r="BL79" s="1">
        <f t="shared" si="84"/>
        <v>7.7658252569013664</v>
      </c>
      <c r="BM79" s="1">
        <f t="shared" si="84"/>
        <v>7.7658252569013611</v>
      </c>
      <c r="BN79" s="1">
        <f t="shared" si="84"/>
        <v>7.765825256900575</v>
      </c>
      <c r="BO79" s="1">
        <f t="shared" si="84"/>
        <v>7.7658252567711408</v>
      </c>
      <c r="BP79" s="1">
        <f t="shared" si="84"/>
        <v>7.7658252354609676</v>
      </c>
      <c r="BQ79" s="1">
        <f t="shared" si="84"/>
        <v>7.7658217270148722</v>
      </c>
      <c r="BR79" s="1">
        <f t="shared" si="84"/>
        <v>7.7652459929478326</v>
      </c>
      <c r="BS79" s="1">
        <f t="shared" si="81"/>
        <v>7.6971053417485056</v>
      </c>
    </row>
    <row r="80" spans="1:71" x14ac:dyDescent="0.2">
      <c r="A80" s="39" t="s">
        <v>123</v>
      </c>
      <c r="B80" s="54" t="s">
        <v>109</v>
      </c>
      <c r="C80" s="77">
        <v>56297.106299999999</v>
      </c>
      <c r="D80" s="76"/>
      <c r="E80" s="1">
        <f t="shared" si="54"/>
        <v>8374.9903172372033</v>
      </c>
      <c r="F80" s="1">
        <f t="shared" si="55"/>
        <v>8375</v>
      </c>
      <c r="G80" s="1">
        <f t="shared" si="44"/>
        <v>-2.5789999999688007E-3</v>
      </c>
      <c r="L80" s="1">
        <f t="shared" si="83"/>
        <v>-2.5789999999688007E-3</v>
      </c>
      <c r="Q80" s="69">
        <f t="shared" si="57"/>
        <v>41278.606299999999</v>
      </c>
      <c r="S80" s="13">
        <v>1</v>
      </c>
      <c r="T80" s="103"/>
      <c r="AF80" s="1">
        <f t="shared" si="58"/>
        <v>8375</v>
      </c>
      <c r="AG80" s="1">
        <f t="shared" si="59"/>
        <v>-1.8617339746501062E-3</v>
      </c>
      <c r="AH80" s="33">
        <f t="shared" si="60"/>
        <v>5.1447055107647798E-7</v>
      </c>
      <c r="AI80" s="33">
        <f t="shared" si="61"/>
        <v>3.6514097047961281E-4</v>
      </c>
      <c r="AJ80" s="1">
        <f t="shared" si="62"/>
        <v>3.6514097047961281E-4</v>
      </c>
      <c r="AM80" s="13">
        <f t="shared" si="63"/>
        <v>3.6514097047961281E-4</v>
      </c>
      <c r="AN80" s="1">
        <f t="shared" si="64"/>
        <v>-2.9441409704484135E-3</v>
      </c>
      <c r="AO80" s="1">
        <f t="shared" si="65"/>
        <v>0.98474239095413607</v>
      </c>
      <c r="AP80" s="1">
        <f t="shared" si="66"/>
        <v>-0.90047811863765415</v>
      </c>
      <c r="AQ80" s="1">
        <f t="shared" si="67"/>
        <v>-6.7279444504638353E-2</v>
      </c>
      <c r="AR80" s="1">
        <f t="shared" si="68"/>
        <v>-1.7938040210591346</v>
      </c>
      <c r="AS80" s="1">
        <f t="shared" si="69"/>
        <v>-1.2521717778912624</v>
      </c>
      <c r="AT80" s="1">
        <f t="shared" si="82"/>
        <v>4.5572333753253487</v>
      </c>
      <c r="AU80" s="1">
        <f t="shared" si="82"/>
        <v>4.5572333753254277</v>
      </c>
      <c r="AV80" s="1">
        <f t="shared" si="82"/>
        <v>4.5572333753180008</v>
      </c>
      <c r="AW80" s="1">
        <f t="shared" si="82"/>
        <v>4.5572333760145982</v>
      </c>
      <c r="AX80" s="1">
        <f t="shared" si="82"/>
        <v>4.557233310673662</v>
      </c>
      <c r="AY80" s="1">
        <f t="shared" si="82"/>
        <v>4.5572394397879119</v>
      </c>
      <c r="AZ80" s="1">
        <f t="shared" si="82"/>
        <v>4.5566655577965411</v>
      </c>
      <c r="BA80" s="1">
        <f t="shared" si="70"/>
        <v>4.625392471579346</v>
      </c>
      <c r="BC80" s="1">
        <f t="shared" si="73"/>
        <v>7.7333967099493146E-3</v>
      </c>
      <c r="BD80" s="1">
        <v>13600</v>
      </c>
      <c r="BE80" s="1">
        <f t="shared" si="74"/>
        <v>1.0308114334580891E-2</v>
      </c>
      <c r="BF80" s="1">
        <f t="shared" si="75"/>
        <v>7.7333967099493146E-3</v>
      </c>
      <c r="BG80" s="1">
        <f t="shared" si="76"/>
        <v>2.5747176246315767E-3</v>
      </c>
      <c r="BH80" s="1">
        <f t="shared" si="77"/>
        <v>0.99288976126291673</v>
      </c>
      <c r="BI80" s="1">
        <f t="shared" si="78"/>
        <v>0.71359146103808113</v>
      </c>
      <c r="BJ80" s="1">
        <f t="shared" si="79"/>
        <v>1.6740448140097213</v>
      </c>
      <c r="BK80" s="1">
        <f t="shared" si="80"/>
        <v>1.1089708466593036</v>
      </c>
      <c r="BL80" s="1">
        <f t="shared" si="84"/>
        <v>7.8883097387317207</v>
      </c>
      <c r="BM80" s="1">
        <f t="shared" si="84"/>
        <v>7.8883097387317207</v>
      </c>
      <c r="BN80" s="1">
        <f t="shared" si="84"/>
        <v>7.8883097387317207</v>
      </c>
      <c r="BO80" s="1">
        <f t="shared" si="84"/>
        <v>7.8883097387317305</v>
      </c>
      <c r="BP80" s="1">
        <f t="shared" si="84"/>
        <v>7.888309738727842</v>
      </c>
      <c r="BQ80" s="1">
        <f t="shared" si="84"/>
        <v>7.8883097403698077</v>
      </c>
      <c r="BR80" s="1">
        <f t="shared" si="84"/>
        <v>7.8883090468939123</v>
      </c>
      <c r="BS80" s="1">
        <f t="shared" si="81"/>
        <v>7.8193625704119549</v>
      </c>
    </row>
    <row r="81" spans="1:71" x14ac:dyDescent="0.2">
      <c r="A81" s="78" t="s">
        <v>124</v>
      </c>
      <c r="B81" s="79"/>
      <c r="C81" s="78">
        <v>56541.61765</v>
      </c>
      <c r="D81" s="78" t="s">
        <v>125</v>
      </c>
      <c r="E81" s="1">
        <f t="shared" si="54"/>
        <v>9292.9993925277267</v>
      </c>
      <c r="F81" s="1">
        <f t="shared" si="55"/>
        <v>9293</v>
      </c>
      <c r="G81" s="1">
        <f t="shared" si="44"/>
        <v>-1.6179999511223286E-4</v>
      </c>
      <c r="K81" s="1">
        <f>+G81</f>
        <v>-1.6179999511223286E-4</v>
      </c>
      <c r="Q81" s="69">
        <f t="shared" si="57"/>
        <v>41523.11765</v>
      </c>
      <c r="S81" s="13">
        <v>1</v>
      </c>
      <c r="T81" s="103"/>
      <c r="AF81" s="1">
        <f t="shared" si="58"/>
        <v>9293</v>
      </c>
      <c r="AG81" s="1">
        <f t="shared" si="59"/>
        <v>5.0155786551389419E-4</v>
      </c>
      <c r="AH81" s="33">
        <f t="shared" si="60"/>
        <v>4.4004365125447223E-7</v>
      </c>
      <c r="AI81" s="33">
        <f t="shared" si="61"/>
        <v>1.4212235733766527E-3</v>
      </c>
      <c r="AJ81" s="1">
        <f t="shared" si="62"/>
        <v>1.4212235733766527E-3</v>
      </c>
      <c r="AM81" s="13">
        <f t="shared" si="63"/>
        <v>1.4212235733766527E-3</v>
      </c>
      <c r="AN81" s="1">
        <f t="shared" si="64"/>
        <v>-1.5830235684888855E-3</v>
      </c>
      <c r="AO81" s="1">
        <f t="shared" si="65"/>
        <v>1.023444077535884</v>
      </c>
      <c r="AP81" s="1">
        <f t="shared" si="66"/>
        <v>-0.5236456424268362</v>
      </c>
      <c r="AQ81" s="1">
        <f t="shared" si="67"/>
        <v>-6.4882150974983899E-2</v>
      </c>
      <c r="AR81" s="1">
        <f t="shared" si="68"/>
        <v>-1.2240609758513166</v>
      </c>
      <c r="AS81" s="1">
        <f t="shared" si="69"/>
        <v>-0.70194551775451652</v>
      </c>
      <c r="AT81" s="1">
        <f t="shared" ref="AT81:AZ90" si="85">$BA81+$AH$7*SIN(AU81)</f>
        <v>5.1233082989381495</v>
      </c>
      <c r="AU81" s="1">
        <f t="shared" si="85"/>
        <v>5.1233082989670846</v>
      </c>
      <c r="AV81" s="1">
        <f t="shared" si="85"/>
        <v>5.1233083000170607</v>
      </c>
      <c r="AW81" s="1">
        <f t="shared" si="85"/>
        <v>5.1233083381185667</v>
      </c>
      <c r="AX81" s="1">
        <f t="shared" si="85"/>
        <v>5.1233097207426805</v>
      </c>
      <c r="AY81" s="1">
        <f t="shared" si="85"/>
        <v>5.1233598903177962</v>
      </c>
      <c r="AZ81" s="1">
        <f t="shared" si="85"/>
        <v>5.1251764418924646</v>
      </c>
      <c r="BA81" s="1">
        <f t="shared" si="70"/>
        <v>5.1865531511445777</v>
      </c>
      <c r="BC81" s="1">
        <f t="shared" si="73"/>
        <v>8.0336330302334946E-3</v>
      </c>
      <c r="BD81" s="1">
        <v>13800</v>
      </c>
      <c r="BE81" s="1">
        <f t="shared" si="74"/>
        <v>1.0322092248688698E-2</v>
      </c>
      <c r="BF81" s="1">
        <f t="shared" si="75"/>
        <v>8.0336330302334946E-3</v>
      </c>
      <c r="BG81" s="1">
        <f t="shared" si="76"/>
        <v>2.2884592184552032E-3</v>
      </c>
      <c r="BH81" s="1">
        <f t="shared" si="77"/>
        <v>0.98470023213277491</v>
      </c>
      <c r="BI81" s="1">
        <f t="shared" si="78"/>
        <v>0.62429253729631362</v>
      </c>
      <c r="BJ81" s="1">
        <f t="shared" si="79"/>
        <v>1.7944306882433299</v>
      </c>
      <c r="BK81" s="1">
        <f t="shared" si="80"/>
        <v>1.2529767137672134</v>
      </c>
      <c r="BL81" s="1">
        <f t="shared" si="84"/>
        <v>8.0097721132306265</v>
      </c>
      <c r="BM81" s="1">
        <f t="shared" si="84"/>
        <v>8.0097721132305448</v>
      </c>
      <c r="BN81" s="1">
        <f t="shared" si="84"/>
        <v>8.0097721132381317</v>
      </c>
      <c r="BO81" s="1">
        <f t="shared" si="84"/>
        <v>8.0097721125293582</v>
      </c>
      <c r="BP81" s="1">
        <f t="shared" si="84"/>
        <v>8.0097721787436793</v>
      </c>
      <c r="BQ81" s="1">
        <f t="shared" si="84"/>
        <v>8.0097659928108005</v>
      </c>
      <c r="BR81" s="1">
        <f t="shared" si="84"/>
        <v>8.0103428525382494</v>
      </c>
      <c r="BS81" s="1">
        <f t="shared" si="81"/>
        <v>7.9416197990754043</v>
      </c>
    </row>
    <row r="82" spans="1:71" x14ac:dyDescent="0.2">
      <c r="A82" s="71" t="s">
        <v>117</v>
      </c>
      <c r="B82" s="70" t="s">
        <v>109</v>
      </c>
      <c r="C82" s="64">
        <v>56541.62268</v>
      </c>
      <c r="D82" s="64">
        <v>1E-4</v>
      </c>
      <c r="E82" s="1">
        <f t="shared" si="54"/>
        <v>9293.0182774819386</v>
      </c>
      <c r="F82" s="1">
        <f t="shared" si="55"/>
        <v>9293</v>
      </c>
      <c r="G82" s="1">
        <f t="shared" si="44"/>
        <v>4.8682000051485375E-3</v>
      </c>
      <c r="K82" s="1">
        <f>+U82</f>
        <v>5.7060609698619107E-13</v>
      </c>
      <c r="Q82" s="69">
        <f t="shared" si="57"/>
        <v>41523.12268</v>
      </c>
      <c r="S82" s="13">
        <v>1</v>
      </c>
      <c r="T82" s="103"/>
      <c r="U82" s="1">
        <v>5.7060609698619107E-13</v>
      </c>
      <c r="V82" s="1">
        <v>2.6782086308349148E-19</v>
      </c>
      <c r="W82" s="1">
        <v>1.2607682901646133E-27</v>
      </c>
      <c r="X82" s="1">
        <v>7.5384606726421087E-10</v>
      </c>
      <c r="Y82" s="1">
        <v>4.6962848848605679E-3</v>
      </c>
      <c r="Z82" s="1">
        <v>1.2158942337731026E-3</v>
      </c>
      <c r="AA82" s="1">
        <v>2.0416004603020715E-8</v>
      </c>
      <c r="AB82" s="1">
        <v>11.437290007342968</v>
      </c>
      <c r="AC82" s="1">
        <v>2.2630256729425308E-5</v>
      </c>
      <c r="AD82" s="1">
        <v>2.9232579327306148E-9</v>
      </c>
      <c r="AE82" s="1">
        <v>9.48304560191467E-21</v>
      </c>
      <c r="AF82" s="1">
        <f t="shared" si="58"/>
        <v>9293</v>
      </c>
      <c r="AG82" s="1">
        <f t="shared" si="59"/>
        <v>5.0155786551389419E-4</v>
      </c>
      <c r="AH82" s="33">
        <f t="shared" si="60"/>
        <v>1.9067563575633012E-5</v>
      </c>
      <c r="AI82" s="33">
        <f t="shared" si="61"/>
        <v>6.451223573637423E-3</v>
      </c>
      <c r="AJ82" s="1">
        <f t="shared" si="62"/>
        <v>6.451223573637423E-3</v>
      </c>
      <c r="AM82" s="13">
        <f t="shared" si="63"/>
        <v>6.451223573637423E-3</v>
      </c>
      <c r="AN82" s="1">
        <f t="shared" si="64"/>
        <v>-1.5830235684888855E-3</v>
      </c>
      <c r="AO82" s="1">
        <f t="shared" si="65"/>
        <v>1.023444077535884</v>
      </c>
      <c r="AP82" s="1">
        <f t="shared" si="66"/>
        <v>-0.5236456424268362</v>
      </c>
      <c r="AQ82" s="1">
        <f t="shared" si="67"/>
        <v>-6.4882150974983899E-2</v>
      </c>
      <c r="AR82" s="1">
        <f t="shared" si="68"/>
        <v>-1.2240609758513166</v>
      </c>
      <c r="AS82" s="1">
        <f t="shared" si="69"/>
        <v>-0.70194551775451652</v>
      </c>
      <c r="AT82" s="1">
        <f t="shared" si="85"/>
        <v>5.1233082989381495</v>
      </c>
      <c r="AU82" s="1">
        <f t="shared" si="85"/>
        <v>5.1233082989670846</v>
      </c>
      <c r="AV82" s="1">
        <f t="shared" si="85"/>
        <v>5.1233083000170607</v>
      </c>
      <c r="AW82" s="1">
        <f t="shared" si="85"/>
        <v>5.1233083381185667</v>
      </c>
      <c r="AX82" s="1">
        <f t="shared" si="85"/>
        <v>5.1233097207426805</v>
      </c>
      <c r="AY82" s="1">
        <f t="shared" si="85"/>
        <v>5.1233598903177962</v>
      </c>
      <c r="AZ82" s="1">
        <f t="shared" si="85"/>
        <v>5.1251764418924646</v>
      </c>
      <c r="BA82" s="1">
        <f t="shared" si="70"/>
        <v>5.1865531511445777</v>
      </c>
      <c r="BC82" s="1">
        <f t="shared" si="73"/>
        <v>8.3372354690019849E-3</v>
      </c>
      <c r="BD82" s="1">
        <v>14000</v>
      </c>
      <c r="BE82" s="1">
        <f t="shared" si="74"/>
        <v>1.0308435862694599E-2</v>
      </c>
      <c r="BF82" s="1">
        <f t="shared" si="75"/>
        <v>8.3372354690019849E-3</v>
      </c>
      <c r="BG82" s="1">
        <f t="shared" si="76"/>
        <v>1.9712003936926143E-3</v>
      </c>
      <c r="BH82" s="1">
        <f t="shared" si="77"/>
        <v>0.97685859494858629</v>
      </c>
      <c r="BI82" s="1">
        <f t="shared" si="78"/>
        <v>0.52761085648495032</v>
      </c>
      <c r="BJ82" s="1">
        <f t="shared" si="79"/>
        <v>1.9128706282873811</v>
      </c>
      <c r="BK82" s="1">
        <f t="shared" si="80"/>
        <v>1.4175749698318671</v>
      </c>
      <c r="BL82" s="1">
        <f t="shared" ref="BL82:BR91" si="86">$BS82+$AH$7*SIN(BM82)</f>
        <v>8.1302488444092589</v>
      </c>
      <c r="BM82" s="1">
        <f t="shared" si="86"/>
        <v>8.130248844406605</v>
      </c>
      <c r="BN82" s="1">
        <f t="shared" si="86"/>
        <v>8.1302488445476371</v>
      </c>
      <c r="BO82" s="1">
        <f t="shared" si="86"/>
        <v>8.130248837052914</v>
      </c>
      <c r="BP82" s="1">
        <f t="shared" si="86"/>
        <v>8.1302492353363682</v>
      </c>
      <c r="BQ82" s="1">
        <f t="shared" si="86"/>
        <v>8.1302280690450637</v>
      </c>
      <c r="BR82" s="1">
        <f t="shared" si="86"/>
        <v>8.1313507451892573</v>
      </c>
      <c r="BS82" s="1">
        <f t="shared" si="81"/>
        <v>8.0638770277388545</v>
      </c>
    </row>
    <row r="83" spans="1:71" x14ac:dyDescent="0.2">
      <c r="A83" s="39" t="s">
        <v>123</v>
      </c>
      <c r="B83" s="54" t="s">
        <v>110</v>
      </c>
      <c r="C83" s="77">
        <v>56638.970300000001</v>
      </c>
      <c r="D83" s="76"/>
      <c r="E83" s="1">
        <f t="shared" si="54"/>
        <v>9658.5064178808734</v>
      </c>
      <c r="F83" s="1">
        <f t="shared" si="55"/>
        <v>9658.5</v>
      </c>
      <c r="G83" s="1">
        <f t="shared" si="44"/>
        <v>1.7094000068027526E-3</v>
      </c>
      <c r="L83" s="1">
        <f>+G83</f>
        <v>1.7094000068027526E-3</v>
      </c>
      <c r="Q83" s="69">
        <f t="shared" si="57"/>
        <v>41620.470300000001</v>
      </c>
      <c r="S83" s="13">
        <v>1</v>
      </c>
      <c r="T83" s="103"/>
      <c r="AF83" s="1">
        <f t="shared" si="58"/>
        <v>9658.5</v>
      </c>
      <c r="AG83" s="1">
        <f t="shared" si="59"/>
        <v>1.6502370627240423E-3</v>
      </c>
      <c r="AH83" s="33">
        <f t="shared" si="60"/>
        <v>3.5002539520606097E-9</v>
      </c>
      <c r="AI83" s="33">
        <f t="shared" si="61"/>
        <v>2.5624971620086517E-3</v>
      </c>
      <c r="AJ83" s="1">
        <f t="shared" si="62"/>
        <v>2.5624971620086517E-3</v>
      </c>
      <c r="AM83" s="13">
        <f t="shared" si="63"/>
        <v>2.5624971620086517E-3</v>
      </c>
      <c r="AN83" s="1">
        <f t="shared" si="64"/>
        <v>-8.5309715520589895E-4</v>
      </c>
      <c r="AO83" s="1">
        <f t="shared" si="65"/>
        <v>1.0381464551433701</v>
      </c>
      <c r="AP83" s="1">
        <f t="shared" si="66"/>
        <v>-0.30692989079003896</v>
      </c>
      <c r="AQ83" s="1">
        <f t="shared" si="67"/>
        <v>-5.7481877549745951E-2</v>
      </c>
      <c r="AR83" s="1">
        <f t="shared" si="68"/>
        <v>-0.98490191639790436</v>
      </c>
      <c r="AS83" s="1">
        <f t="shared" si="69"/>
        <v>-0.5365405370585673</v>
      </c>
      <c r="AT83" s="1">
        <f t="shared" si="85"/>
        <v>5.3547404356980666</v>
      </c>
      <c r="AU83" s="1">
        <f t="shared" si="85"/>
        <v>5.3547404359720279</v>
      </c>
      <c r="AV83" s="1">
        <f t="shared" si="85"/>
        <v>5.3547404426007894</v>
      </c>
      <c r="AW83" s="1">
        <f t="shared" si="85"/>
        <v>5.3547406029900335</v>
      </c>
      <c r="AX83" s="1">
        <f t="shared" si="85"/>
        <v>5.3547444837511105</v>
      </c>
      <c r="AY83" s="1">
        <f t="shared" si="85"/>
        <v>5.3548383760988001</v>
      </c>
      <c r="AZ83" s="1">
        <f t="shared" si="85"/>
        <v>5.3571064593788931</v>
      </c>
      <c r="BA83" s="1">
        <f t="shared" si="70"/>
        <v>5.4099782365270315</v>
      </c>
      <c r="BC83" s="1">
        <f t="shared" si="73"/>
        <v>8.6442040262547856E-3</v>
      </c>
      <c r="BD83" s="1">
        <v>14200</v>
      </c>
      <c r="BE83" s="1">
        <f t="shared" si="74"/>
        <v>1.0272357003089948E-2</v>
      </c>
      <c r="BF83" s="1">
        <f t="shared" si="75"/>
        <v>8.6442040262547856E-3</v>
      </c>
      <c r="BG83" s="1">
        <f t="shared" si="76"/>
        <v>1.6281529768351628E-3</v>
      </c>
      <c r="BH83" s="1">
        <f t="shared" si="77"/>
        <v>0.9694547050921446</v>
      </c>
      <c r="BI83" s="1">
        <f t="shared" si="78"/>
        <v>0.42519868110467507</v>
      </c>
      <c r="BJ83" s="1">
        <f t="shared" si="79"/>
        <v>2.029474884882521</v>
      </c>
      <c r="BK83" s="1">
        <f t="shared" si="80"/>
        <v>1.6090808647558625</v>
      </c>
      <c r="BL83" s="1">
        <f t="shared" si="86"/>
        <v>8.2497883341638438</v>
      </c>
      <c r="BM83" s="1">
        <f t="shared" si="86"/>
        <v>8.2497883341424423</v>
      </c>
      <c r="BN83" s="1">
        <f t="shared" si="86"/>
        <v>8.249788334947052</v>
      </c>
      <c r="BO83" s="1">
        <f t="shared" si="86"/>
        <v>8.2497883046967697</v>
      </c>
      <c r="BP83" s="1">
        <f t="shared" si="86"/>
        <v>8.2497894419909006</v>
      </c>
      <c r="BQ83" s="1">
        <f t="shared" si="86"/>
        <v>8.2497466819800955</v>
      </c>
      <c r="BR83" s="1">
        <f t="shared" si="86"/>
        <v>8.2513513752121828</v>
      </c>
      <c r="BS83" s="1">
        <f t="shared" si="81"/>
        <v>8.186134256402303</v>
      </c>
    </row>
    <row r="84" spans="1:71" x14ac:dyDescent="0.2">
      <c r="A84" s="39" t="s">
        <v>123</v>
      </c>
      <c r="B84" s="54" t="s">
        <v>110</v>
      </c>
      <c r="C84" s="77">
        <v>56638.970500000003</v>
      </c>
      <c r="D84" s="76"/>
      <c r="E84" s="1">
        <f t="shared" si="54"/>
        <v>9658.5071687736945</v>
      </c>
      <c r="F84" s="1">
        <f t="shared" si="55"/>
        <v>9658.5</v>
      </c>
      <c r="G84" s="1">
        <f t="shared" si="44"/>
        <v>1.9094000090262853E-3</v>
      </c>
      <c r="L84" s="1">
        <f>+G84</f>
        <v>1.9094000090262853E-3</v>
      </c>
      <c r="Q84" s="69">
        <f t="shared" si="57"/>
        <v>41620.470500000003</v>
      </c>
      <c r="S84" s="13">
        <v>1</v>
      </c>
      <c r="T84" s="103"/>
      <c r="AF84" s="1">
        <f t="shared" si="58"/>
        <v>9658.5</v>
      </c>
      <c r="AG84" s="1">
        <f t="shared" si="59"/>
        <v>1.6502370627240423E-3</v>
      </c>
      <c r="AH84" s="33">
        <f t="shared" si="60"/>
        <v>6.7165432736059295E-8</v>
      </c>
      <c r="AI84" s="33">
        <f t="shared" si="61"/>
        <v>2.7624971642321843E-3</v>
      </c>
      <c r="AJ84" s="1">
        <f t="shared" si="62"/>
        <v>2.7624971642321843E-3</v>
      </c>
      <c r="AM84" s="13">
        <f t="shared" si="63"/>
        <v>2.7624971642321843E-3</v>
      </c>
      <c r="AN84" s="1">
        <f t="shared" si="64"/>
        <v>-8.5309715520589895E-4</v>
      </c>
      <c r="AO84" s="1">
        <f t="shared" si="65"/>
        <v>1.0381464551433701</v>
      </c>
      <c r="AP84" s="1">
        <f t="shared" si="66"/>
        <v>-0.30692989079003896</v>
      </c>
      <c r="AQ84" s="1">
        <f t="shared" si="67"/>
        <v>-5.7481877549745951E-2</v>
      </c>
      <c r="AR84" s="1">
        <f t="shared" si="68"/>
        <v>-0.98490191639790436</v>
      </c>
      <c r="AS84" s="1">
        <f t="shared" si="69"/>
        <v>-0.5365405370585673</v>
      </c>
      <c r="AT84" s="1">
        <f t="shared" si="85"/>
        <v>5.3547404356980666</v>
      </c>
      <c r="AU84" s="1">
        <f t="shared" si="85"/>
        <v>5.3547404359720279</v>
      </c>
      <c r="AV84" s="1">
        <f t="shared" si="85"/>
        <v>5.3547404426007894</v>
      </c>
      <c r="AW84" s="1">
        <f t="shared" si="85"/>
        <v>5.3547406029900335</v>
      </c>
      <c r="AX84" s="1">
        <f t="shared" si="85"/>
        <v>5.3547444837511105</v>
      </c>
      <c r="AY84" s="1">
        <f t="shared" si="85"/>
        <v>5.3548383760988001</v>
      </c>
      <c r="AZ84" s="1">
        <f t="shared" si="85"/>
        <v>5.3571064593788931</v>
      </c>
      <c r="BA84" s="1">
        <f t="shared" si="70"/>
        <v>5.4099782365270315</v>
      </c>
      <c r="BC84" s="1">
        <f t="shared" si="73"/>
        <v>8.9545387019919001E-3</v>
      </c>
      <c r="BD84" s="1">
        <v>14400</v>
      </c>
      <c r="BE84" s="1">
        <f t="shared" si="74"/>
        <v>1.0219170783450195E-2</v>
      </c>
      <c r="BF84" s="1">
        <f t="shared" si="75"/>
        <v>8.9545387019919001E-3</v>
      </c>
      <c r="BG84" s="1">
        <f t="shared" si="76"/>
        <v>1.2646320814582944E-3</v>
      </c>
      <c r="BH84" s="1">
        <f t="shared" si="77"/>
        <v>0.96256457191369726</v>
      </c>
      <c r="BI84" s="1">
        <f t="shared" si="78"/>
        <v>0.31863120419973689</v>
      </c>
      <c r="BJ84" s="1">
        <f t="shared" si="79"/>
        <v>2.1443711980115232</v>
      </c>
      <c r="BK84" s="1">
        <f t="shared" si="80"/>
        <v>1.8365474218902336</v>
      </c>
      <c r="BL84" s="1">
        <f t="shared" si="86"/>
        <v>8.3684491606442695</v>
      </c>
      <c r="BM84" s="1">
        <f t="shared" si="86"/>
        <v>8.3684491605541922</v>
      </c>
      <c r="BN84" s="1">
        <f t="shared" si="86"/>
        <v>8.3684491632076305</v>
      </c>
      <c r="BO84" s="1">
        <f t="shared" si="86"/>
        <v>8.3684490850433448</v>
      </c>
      <c r="BP84" s="1">
        <f t="shared" si="86"/>
        <v>8.3684513875827005</v>
      </c>
      <c r="BQ84" s="1">
        <f t="shared" si="86"/>
        <v>8.3683835561582622</v>
      </c>
      <c r="BR84" s="1">
        <f t="shared" si="86"/>
        <v>8.3703784296123267</v>
      </c>
      <c r="BS84" s="1">
        <f t="shared" si="81"/>
        <v>8.3083914850657514</v>
      </c>
    </row>
    <row r="85" spans="1:71" x14ac:dyDescent="0.2">
      <c r="A85" s="39" t="s">
        <v>123</v>
      </c>
      <c r="B85" s="54" t="s">
        <v>109</v>
      </c>
      <c r="C85" s="77">
        <v>56639.102700000003</v>
      </c>
      <c r="D85" s="76"/>
      <c r="E85" s="1">
        <f t="shared" ref="E85:E116" si="87">+(C85-C$7)/C$8</f>
        <v>9659.003508922131</v>
      </c>
      <c r="F85" s="1">
        <f t="shared" ref="F85:F116" si="88">ROUND(2*E85,0)/2</f>
        <v>9659</v>
      </c>
      <c r="G85" s="1">
        <f t="shared" si="44"/>
        <v>9.346000078949146E-4</v>
      </c>
      <c r="L85" s="1">
        <f>+G85</f>
        <v>9.346000078949146E-4</v>
      </c>
      <c r="Q85" s="69">
        <f t="shared" ref="Q85:Q116" si="89">+C85-15018.5</f>
        <v>41620.602700000003</v>
      </c>
      <c r="S85" s="13">
        <v>1</v>
      </c>
      <c r="T85" s="103"/>
      <c r="AF85" s="1">
        <f t="shared" ref="AF85:AF116" si="90">F85</f>
        <v>9659</v>
      </c>
      <c r="AG85" s="1">
        <f t="shared" ref="AG85:AG116" si="91">AH$3+AH$4*AF85+AH$5*AF85^2+AN85</f>
        <v>1.6518638543556894E-3</v>
      </c>
      <c r="AH85" s="33">
        <f t="shared" ref="AH85:AH116" si="92">S85*(G85-AG85)^2</f>
        <v>5.1446742543970603E-7</v>
      </c>
      <c r="AI85" s="33">
        <f t="shared" ref="AI85:AI116" si="93">+G85-N85-AN85</f>
        <v>1.7866509206908182E-3</v>
      </c>
      <c r="AJ85" s="1">
        <f t="shared" ref="AJ85:AJ116" si="94">+G85-AN85</f>
        <v>1.7866509206908182E-3</v>
      </c>
      <c r="AM85" s="13">
        <f t="shared" ref="AM85:AM116" si="95">G85-AN85</f>
        <v>1.7866509206908182E-3</v>
      </c>
      <c r="AN85" s="1">
        <f t="shared" ref="AN85:AN116" si="96">$AH$6*($AH$11/AO85*AP85+$AH$12)</f>
        <v>-8.5205091279590345E-4</v>
      </c>
      <c r="AO85" s="1">
        <f t="shared" ref="AO85:AO116" si="97">1+$AH$7*COS(AR85)</f>
        <v>1.0381655242667074</v>
      </c>
      <c r="AP85" s="1">
        <f t="shared" ref="AP85:AP116" si="98">SIN(AR85+RADIANS($AH$9))</f>
        <v>-0.30661411010737816</v>
      </c>
      <c r="AQ85" s="1">
        <f t="shared" ref="AQ85:AQ116" si="99">$AH$7*SIN(AR85)</f>
        <v>-5.7469218231123623E-2</v>
      </c>
      <c r="AR85" s="1">
        <f t="shared" ref="AR85:AR116" si="100">2*ATAN(AS85)</f>
        <v>-0.98457013838338914</v>
      </c>
      <c r="AS85" s="1">
        <f t="shared" ref="AS85:AS116" si="101">SQRT((1+$AH$7)/(1-$AH$7))*TAN(AT85/2)</f>
        <v>-0.53632691164129798</v>
      </c>
      <c r="AT85" s="1">
        <f t="shared" si="85"/>
        <v>5.3550592582617993</v>
      </c>
      <c r="AU85" s="1">
        <f t="shared" si="85"/>
        <v>5.3550592585363823</v>
      </c>
      <c r="AV85" s="1">
        <f t="shared" si="85"/>
        <v>5.3550592651773528</v>
      </c>
      <c r="AW85" s="1">
        <f t="shared" si="85"/>
        <v>5.3550594257935771</v>
      </c>
      <c r="AX85" s="1">
        <f t="shared" si="85"/>
        <v>5.3550633103915697</v>
      </c>
      <c r="AY85" s="1">
        <f t="shared" si="85"/>
        <v>5.3551572555444107</v>
      </c>
      <c r="AZ85" s="1">
        <f t="shared" si="85"/>
        <v>5.3574256497486665</v>
      </c>
      <c r="BA85" s="1">
        <f t="shared" ref="BA85:BA116" si="102">RADIANS($AH$9)+$AH$18*(F85-AH$15)</f>
        <v>5.4102838795986896</v>
      </c>
      <c r="BC85" s="1">
        <f t="shared" si="73"/>
        <v>9.2682394962133249E-3</v>
      </c>
      <c r="BD85" s="1">
        <v>14600</v>
      </c>
      <c r="BE85" s="1">
        <f t="shared" si="74"/>
        <v>1.0154221275654973E-2</v>
      </c>
      <c r="BF85" s="1">
        <f t="shared" si="75"/>
        <v>9.2682394962133249E-3</v>
      </c>
      <c r="BG85" s="1">
        <f t="shared" si="76"/>
        <v>8.8598177944164674E-4</v>
      </c>
      <c r="BH85" s="1">
        <f t="shared" si="77"/>
        <v>0.95625158163020085</v>
      </c>
      <c r="BI85" s="1">
        <f t="shared" si="78"/>
        <v>0.20939386330433304</v>
      </c>
      <c r="BJ85" s="1">
        <f t="shared" si="79"/>
        <v>2.257701232019643</v>
      </c>
      <c r="BK85" s="1">
        <f t="shared" si="80"/>
        <v>2.1134515295784349</v>
      </c>
      <c r="BL85" s="1">
        <f t="shared" si="86"/>
        <v>8.4862984502940808</v>
      </c>
      <c r="BM85" s="1">
        <f t="shared" si="86"/>
        <v>8.4862984500378555</v>
      </c>
      <c r="BN85" s="1">
        <f t="shared" si="86"/>
        <v>8.4862984563220749</v>
      </c>
      <c r="BO85" s="1">
        <f t="shared" si="86"/>
        <v>8.4862983021944949</v>
      </c>
      <c r="BP85" s="1">
        <f t="shared" si="86"/>
        <v>8.4863020823379554</v>
      </c>
      <c r="BQ85" s="1">
        <f t="shared" si="86"/>
        <v>8.4862093646559984</v>
      </c>
      <c r="BR85" s="1">
        <f t="shared" si="86"/>
        <v>8.4884801291479413</v>
      </c>
      <c r="BS85" s="1">
        <f t="shared" si="81"/>
        <v>8.4306487137292017</v>
      </c>
    </row>
    <row r="86" spans="1:71" x14ac:dyDescent="0.2">
      <c r="A86" s="39" t="s">
        <v>123</v>
      </c>
      <c r="B86" s="54" t="s">
        <v>109</v>
      </c>
      <c r="C86" s="77">
        <v>56639.103000000003</v>
      </c>
      <c r="D86" s="76"/>
      <c r="E86" s="1">
        <f t="shared" si="87"/>
        <v>9659.0046352613463</v>
      </c>
      <c r="F86" s="1">
        <f t="shared" si="88"/>
        <v>9659</v>
      </c>
      <c r="G86" s="1">
        <f t="shared" ref="G86:G122" si="103">+C86-(C$7+F86*C$8)+T86*G$10</f>
        <v>1.2346000075922348E-3</v>
      </c>
      <c r="L86" s="1">
        <f>+G86</f>
        <v>1.2346000075922348E-3</v>
      </c>
      <c r="Q86" s="69">
        <f t="shared" si="89"/>
        <v>41620.603000000003</v>
      </c>
      <c r="S86" s="13">
        <v>1</v>
      </c>
      <c r="T86" s="103"/>
      <c r="U86" s="1">
        <v>8.5943650869637198E-12</v>
      </c>
      <c r="V86" s="1">
        <v>1.3364689680929315E-19</v>
      </c>
      <c r="W86" s="1">
        <v>4.355086187359923E-27</v>
      </c>
      <c r="X86" s="1">
        <v>1.1789867554070609E-10</v>
      </c>
      <c r="Y86" s="1">
        <v>3.4541335442222283E-3</v>
      </c>
      <c r="Z86" s="1">
        <v>3.6071477924324575E-3</v>
      </c>
      <c r="AA86" s="1">
        <v>3.3141381888903491E-8</v>
      </c>
      <c r="AB86" s="1">
        <v>0.40166502697612305</v>
      </c>
      <c r="AC86" s="1">
        <v>3.5392866148764467E-6</v>
      </c>
      <c r="AD86" s="1">
        <v>5.5525440409567042E-10</v>
      </c>
      <c r="AE86" s="1">
        <v>3.2757391851608557E-20</v>
      </c>
      <c r="AF86" s="1">
        <f t="shared" si="90"/>
        <v>9659</v>
      </c>
      <c r="AG86" s="1">
        <f t="shared" si="91"/>
        <v>1.6518638543556894E-3</v>
      </c>
      <c r="AH86" s="33">
        <f t="shared" si="92"/>
        <v>1.7410911781583579E-7</v>
      </c>
      <c r="AI86" s="33">
        <f t="shared" si="93"/>
        <v>2.0866509203881383E-3</v>
      </c>
      <c r="AJ86" s="1">
        <f t="shared" si="94"/>
        <v>2.0866509203881383E-3</v>
      </c>
      <c r="AM86" s="13">
        <f t="shared" si="95"/>
        <v>2.0866509203881383E-3</v>
      </c>
      <c r="AN86" s="1">
        <f t="shared" si="96"/>
        <v>-8.5205091279590345E-4</v>
      </c>
      <c r="AO86" s="1">
        <f t="shared" si="97"/>
        <v>1.0381655242667074</v>
      </c>
      <c r="AP86" s="1">
        <f t="shared" si="98"/>
        <v>-0.30661411010737816</v>
      </c>
      <c r="AQ86" s="1">
        <f t="shared" si="99"/>
        <v>-5.7469218231123623E-2</v>
      </c>
      <c r="AR86" s="1">
        <f t="shared" si="100"/>
        <v>-0.98457013838338914</v>
      </c>
      <c r="AS86" s="1">
        <f t="shared" si="101"/>
        <v>-0.53632691164129798</v>
      </c>
      <c r="AT86" s="1">
        <f t="shared" si="85"/>
        <v>5.3550592582617993</v>
      </c>
      <c r="AU86" s="1">
        <f t="shared" si="85"/>
        <v>5.3550592585363823</v>
      </c>
      <c r="AV86" s="1">
        <f t="shared" si="85"/>
        <v>5.3550592651773528</v>
      </c>
      <c r="AW86" s="1">
        <f t="shared" si="85"/>
        <v>5.3550594257935771</v>
      </c>
      <c r="AX86" s="1">
        <f t="shared" si="85"/>
        <v>5.3550633103915697</v>
      </c>
      <c r="AY86" s="1">
        <f t="shared" si="85"/>
        <v>5.3551572555444107</v>
      </c>
      <c r="AZ86" s="1">
        <f t="shared" si="85"/>
        <v>5.3574256497486665</v>
      </c>
      <c r="BA86" s="1">
        <f t="shared" si="102"/>
        <v>5.4102838795986896</v>
      </c>
      <c r="BC86" s="1">
        <f t="shared" si="73"/>
        <v>9.5853064089190601E-3</v>
      </c>
      <c r="BD86" s="1">
        <v>14800</v>
      </c>
      <c r="BE86" s="1">
        <f t="shared" si="74"/>
        <v>1.0082820212393859E-2</v>
      </c>
      <c r="BF86" s="1">
        <f t="shared" si="75"/>
        <v>9.5853064089190601E-3</v>
      </c>
      <c r="BG86" s="1">
        <f t="shared" si="76"/>
        <v>4.9751380347479949E-4</v>
      </c>
      <c r="BH86" s="1">
        <f t="shared" si="77"/>
        <v>0.95056786526743164</v>
      </c>
      <c r="BI86" s="1">
        <f t="shared" si="78"/>
        <v>9.8876924303055225E-2</v>
      </c>
      <c r="BJ86" s="1">
        <f t="shared" si="79"/>
        <v>2.3696175206511394</v>
      </c>
      <c r="BK86" s="1">
        <f t="shared" si="80"/>
        <v>2.4607981662599743</v>
      </c>
      <c r="BL86" s="1">
        <f t="shared" si="86"/>
        <v>8.6034104104011337</v>
      </c>
      <c r="BM86" s="1">
        <f t="shared" si="86"/>
        <v>8.6034104098464894</v>
      </c>
      <c r="BN86" s="1">
        <f t="shared" si="86"/>
        <v>8.6034104216484391</v>
      </c>
      <c r="BO86" s="1">
        <f t="shared" si="86"/>
        <v>8.6034101705213235</v>
      </c>
      <c r="BP86" s="1">
        <f t="shared" si="86"/>
        <v>8.6034155141007584</v>
      </c>
      <c r="BQ86" s="1">
        <f t="shared" si="86"/>
        <v>8.6033018047397469</v>
      </c>
      <c r="BR86" s="1">
        <f t="shared" si="86"/>
        <v>8.6057185084800523</v>
      </c>
      <c r="BS86" s="1">
        <f t="shared" si="81"/>
        <v>8.5529059423926501</v>
      </c>
    </row>
    <row r="87" spans="1:71" x14ac:dyDescent="0.2">
      <c r="A87" s="39" t="s">
        <v>123</v>
      </c>
      <c r="B87" s="54" t="s">
        <v>109</v>
      </c>
      <c r="C87" s="77">
        <v>56639.103000000003</v>
      </c>
      <c r="D87" s="76"/>
      <c r="E87" s="1">
        <f t="shared" si="87"/>
        <v>9659.0046352613463</v>
      </c>
      <c r="F87" s="1">
        <f t="shared" si="88"/>
        <v>9659</v>
      </c>
      <c r="G87" s="1">
        <f t="shared" si="103"/>
        <v>1.2346000075922348E-3</v>
      </c>
      <c r="L87" s="1">
        <f>+G87</f>
        <v>1.2346000075922348E-3</v>
      </c>
      <c r="Q87" s="69">
        <f t="shared" si="89"/>
        <v>41620.603000000003</v>
      </c>
      <c r="S87" s="13">
        <v>1</v>
      </c>
      <c r="T87" s="103"/>
      <c r="AF87" s="1">
        <f t="shared" si="90"/>
        <v>9659</v>
      </c>
      <c r="AG87" s="1">
        <f t="shared" si="91"/>
        <v>1.6518638543556894E-3</v>
      </c>
      <c r="AH87" s="33">
        <f t="shared" si="92"/>
        <v>1.7410911781583579E-7</v>
      </c>
      <c r="AI87" s="33">
        <f t="shared" si="93"/>
        <v>2.0866509203881383E-3</v>
      </c>
      <c r="AJ87" s="1">
        <f t="shared" si="94"/>
        <v>2.0866509203881383E-3</v>
      </c>
      <c r="AM87" s="13">
        <f t="shared" si="95"/>
        <v>2.0866509203881383E-3</v>
      </c>
      <c r="AN87" s="1">
        <f t="shared" si="96"/>
        <v>-8.5205091279590345E-4</v>
      </c>
      <c r="AO87" s="1">
        <f t="shared" si="97"/>
        <v>1.0381655242667074</v>
      </c>
      <c r="AP87" s="1">
        <f t="shared" si="98"/>
        <v>-0.30661411010737816</v>
      </c>
      <c r="AQ87" s="1">
        <f t="shared" si="99"/>
        <v>-5.7469218231123623E-2</v>
      </c>
      <c r="AR87" s="1">
        <f t="shared" si="100"/>
        <v>-0.98457013838338914</v>
      </c>
      <c r="AS87" s="1">
        <f t="shared" si="101"/>
        <v>-0.53632691164129798</v>
      </c>
      <c r="AT87" s="1">
        <f t="shared" si="85"/>
        <v>5.3550592582617993</v>
      </c>
      <c r="AU87" s="1">
        <f t="shared" si="85"/>
        <v>5.3550592585363823</v>
      </c>
      <c r="AV87" s="1">
        <f t="shared" si="85"/>
        <v>5.3550592651773528</v>
      </c>
      <c r="AW87" s="1">
        <f t="shared" si="85"/>
        <v>5.3550594257935771</v>
      </c>
      <c r="AX87" s="1">
        <f t="shared" si="85"/>
        <v>5.3550633103915697</v>
      </c>
      <c r="AY87" s="1">
        <f t="shared" si="85"/>
        <v>5.3551572555444107</v>
      </c>
      <c r="AZ87" s="1">
        <f t="shared" si="85"/>
        <v>5.3574256497486665</v>
      </c>
      <c r="BA87" s="1">
        <f t="shared" si="102"/>
        <v>5.4102838795986896</v>
      </c>
      <c r="BC87" s="1">
        <f t="shared" si="73"/>
        <v>9.9057394401091074E-3</v>
      </c>
      <c r="BD87" s="1">
        <v>15000</v>
      </c>
      <c r="BE87" s="1">
        <f t="shared" si="74"/>
        <v>1.0010197242015099E-2</v>
      </c>
      <c r="BF87" s="1">
        <f t="shared" si="75"/>
        <v>9.9057394401091074E-3</v>
      </c>
      <c r="BG87" s="1">
        <f t="shared" si="76"/>
        <v>1.0445780190599193E-4</v>
      </c>
      <c r="BH87" s="1">
        <f t="shared" si="77"/>
        <v>0.94555569425381392</v>
      </c>
      <c r="BI87" s="1">
        <f t="shared" si="78"/>
        <v>-1.1624380714457988E-2</v>
      </c>
      <c r="BJ87" s="1">
        <f t="shared" si="79"/>
        <v>2.4802809145673805</v>
      </c>
      <c r="BK87" s="1">
        <f t="shared" si="80"/>
        <v>2.9132618476666163</v>
      </c>
      <c r="BL87" s="1">
        <f t="shared" si="86"/>
        <v>8.719865032414015</v>
      </c>
      <c r="BM87" s="1">
        <f t="shared" si="86"/>
        <v>8.7198650314419055</v>
      </c>
      <c r="BN87" s="1">
        <f t="shared" si="86"/>
        <v>8.719865049942138</v>
      </c>
      <c r="BO87" s="1">
        <f t="shared" si="86"/>
        <v>8.7198646978638976</v>
      </c>
      <c r="BP87" s="1">
        <f t="shared" si="86"/>
        <v>8.7198713982526463</v>
      </c>
      <c r="BQ87" s="1">
        <f t="shared" si="86"/>
        <v>8.7197438768334781</v>
      </c>
      <c r="BR87" s="1">
        <f t="shared" si="86"/>
        <v>8.7221684901052789</v>
      </c>
      <c r="BS87" s="1">
        <f t="shared" si="81"/>
        <v>8.6751631710560986</v>
      </c>
    </row>
    <row r="88" spans="1:71" x14ac:dyDescent="0.2">
      <c r="A88" s="75" t="s">
        <v>126</v>
      </c>
      <c r="B88" s="52"/>
      <c r="C88" s="64">
        <v>56696.634599999998</v>
      </c>
      <c r="D88" s="64">
        <v>1E-4</v>
      </c>
      <c r="E88" s="1">
        <f t="shared" si="87"/>
        <v>9875.0049596470217</v>
      </c>
      <c r="F88" s="1">
        <f t="shared" si="88"/>
        <v>9875</v>
      </c>
      <c r="G88" s="1">
        <f t="shared" si="103"/>
        <v>1.321000003372319E-3</v>
      </c>
      <c r="K88" s="1">
        <f>+G88</f>
        <v>1.321000003372319E-3</v>
      </c>
      <c r="Q88" s="69">
        <f t="shared" si="89"/>
        <v>41678.134599999998</v>
      </c>
      <c r="S88" s="13">
        <v>1</v>
      </c>
      <c r="T88" s="103"/>
      <c r="AF88" s="1">
        <f t="shared" si="90"/>
        <v>9875</v>
      </c>
      <c r="AG88" s="1">
        <f t="shared" si="91"/>
        <v>2.3650571596877607E-3</v>
      </c>
      <c r="AH88" s="33">
        <f t="shared" si="92"/>
        <v>1.0900553456534866E-6</v>
      </c>
      <c r="AI88" s="33">
        <f t="shared" si="93"/>
        <v>1.7126225391495657E-3</v>
      </c>
      <c r="AJ88" s="1">
        <f t="shared" si="94"/>
        <v>1.7126225391495657E-3</v>
      </c>
      <c r="AM88" s="13">
        <f t="shared" si="95"/>
        <v>1.7126225391495657E-3</v>
      </c>
      <c r="AN88" s="1">
        <f t="shared" si="96"/>
        <v>-3.9162253577724673E-4</v>
      </c>
      <c r="AO88" s="1">
        <f t="shared" si="97"/>
        <v>1.0460400236128904</v>
      </c>
      <c r="AP88" s="1">
        <f t="shared" si="98"/>
        <v>-0.16641764182083396</v>
      </c>
      <c r="AQ88" s="1">
        <f t="shared" si="99"/>
        <v>-5.1377373544913979E-2</v>
      </c>
      <c r="AR88" s="1">
        <f t="shared" si="100"/>
        <v>-0.84013190886392886</v>
      </c>
      <c r="AS88" s="1">
        <f t="shared" si="101"/>
        <v>-0.44665165614381352</v>
      </c>
      <c r="AT88" s="1">
        <f t="shared" si="85"/>
        <v>5.4933226368986006</v>
      </c>
      <c r="AU88" s="1">
        <f t="shared" si="85"/>
        <v>5.4933226375258206</v>
      </c>
      <c r="AV88" s="1">
        <f t="shared" si="85"/>
        <v>5.4933226504412884</v>
      </c>
      <c r="AW88" s="1">
        <f t="shared" si="85"/>
        <v>5.4933229163914774</v>
      </c>
      <c r="AX88" s="1">
        <f t="shared" si="85"/>
        <v>5.4933283927162577</v>
      </c>
      <c r="AY88" s="1">
        <f t="shared" si="85"/>
        <v>5.4934411519684883</v>
      </c>
      <c r="AZ88" s="1">
        <f t="shared" si="85"/>
        <v>5.4957600583873836</v>
      </c>
      <c r="BA88" s="1">
        <f t="shared" si="102"/>
        <v>5.5423216865552147</v>
      </c>
      <c r="BC88" s="1">
        <f t="shared" si="73"/>
        <v>1.0229538589783465E-2</v>
      </c>
      <c r="BD88" s="1">
        <v>15200</v>
      </c>
      <c r="BE88" s="1">
        <f t="shared" si="74"/>
        <v>9.9414600202580115E-3</v>
      </c>
      <c r="BF88" s="1">
        <f t="shared" si="75"/>
        <v>1.0229538589783465E-2</v>
      </c>
      <c r="BG88" s="1">
        <f t="shared" si="76"/>
        <v>-2.8807856952545359E-4</v>
      </c>
      <c r="BH88" s="1">
        <f t="shared" si="77"/>
        <v>0.94124881844584851</v>
      </c>
      <c r="BI88" s="1">
        <f t="shared" si="78"/>
        <v>-0.12090570075044271</v>
      </c>
      <c r="BJ88" s="1">
        <f t="shared" si="79"/>
        <v>2.5898584979500452</v>
      </c>
      <c r="BK88" s="1">
        <f t="shared" si="80"/>
        <v>3.53250854367798</v>
      </c>
      <c r="BL88" s="1">
        <f t="shared" si="86"/>
        <v>8.8357469638839348</v>
      </c>
      <c r="BM88" s="1">
        <f t="shared" si="86"/>
        <v>8.8357469624581277</v>
      </c>
      <c r="BN88" s="1">
        <f t="shared" si="86"/>
        <v>8.8357469873144314</v>
      </c>
      <c r="BO88" s="1">
        <f t="shared" si="86"/>
        <v>8.835746553990445</v>
      </c>
      <c r="BP88" s="1">
        <f t="shared" si="86"/>
        <v>8.8357541081800619</v>
      </c>
      <c r="BQ88" s="1">
        <f t="shared" si="86"/>
        <v>8.8356224096139258</v>
      </c>
      <c r="BR88" s="1">
        <f t="shared" si="86"/>
        <v>8.8379167658961713</v>
      </c>
      <c r="BS88" s="1">
        <f t="shared" si="81"/>
        <v>8.7974203997195488</v>
      </c>
    </row>
    <row r="89" spans="1:71" x14ac:dyDescent="0.2">
      <c r="A89" s="80" t="s">
        <v>127</v>
      </c>
      <c r="B89" s="81" t="s">
        <v>110</v>
      </c>
      <c r="C89" s="80">
        <v>57029.975899999998</v>
      </c>
      <c r="D89" s="80" t="s">
        <v>128</v>
      </c>
      <c r="E89" s="1">
        <f t="shared" si="87"/>
        <v>11126.522889465576</v>
      </c>
      <c r="F89" s="1">
        <f t="shared" si="88"/>
        <v>11126.5</v>
      </c>
      <c r="G89" s="1">
        <f t="shared" si="103"/>
        <v>6.0966000019107014E-3</v>
      </c>
      <c r="J89" s="1">
        <f t="shared" ref="J89:J94" si="104">+G89</f>
        <v>6.0966000019107014E-3</v>
      </c>
      <c r="Q89" s="69">
        <f t="shared" si="89"/>
        <v>42011.475899999998</v>
      </c>
      <c r="S89" s="13">
        <v>1</v>
      </c>
      <c r="T89" s="103"/>
      <c r="AF89" s="1">
        <f t="shared" si="90"/>
        <v>11126.5</v>
      </c>
      <c r="AG89" s="1">
        <f t="shared" si="91"/>
        <v>6.4828389347296421E-3</v>
      </c>
      <c r="AH89" s="33">
        <f t="shared" si="92"/>
        <v>1.491805132251142E-7</v>
      </c>
      <c r="AI89" s="33">
        <f t="shared" si="93"/>
        <v>3.9122327422491388E-3</v>
      </c>
      <c r="AJ89" s="1">
        <f t="shared" si="94"/>
        <v>3.9122327422491388E-3</v>
      </c>
      <c r="AM89" s="13">
        <f t="shared" si="95"/>
        <v>3.9122327422491388E-3</v>
      </c>
      <c r="AN89" s="1">
        <f t="shared" si="96"/>
        <v>2.1843672596615631E-3</v>
      </c>
      <c r="AO89" s="1">
        <f t="shared" si="97"/>
        <v>1.0689611417994414</v>
      </c>
      <c r="AP89" s="1">
        <f t="shared" si="98"/>
        <v>0.64478640428698775</v>
      </c>
      <c r="AQ89" s="1">
        <f t="shared" si="99"/>
        <v>1.9181262644768847E-3</v>
      </c>
      <c r="AR89" s="1">
        <f t="shared" si="100"/>
        <v>2.780742589275232E-2</v>
      </c>
      <c r="AS89" s="1">
        <f t="shared" si="101"/>
        <v>1.3904608939562505E-2</v>
      </c>
      <c r="AT89" s="1">
        <f t="shared" si="85"/>
        <v>6.3091364033180781</v>
      </c>
      <c r="AU89" s="1">
        <f t="shared" si="85"/>
        <v>6.3091364031387647</v>
      </c>
      <c r="AV89" s="1">
        <f t="shared" si="85"/>
        <v>6.3091364005386845</v>
      </c>
      <c r="AW89" s="1">
        <f t="shared" si="85"/>
        <v>6.3091363628370125</v>
      </c>
      <c r="AX89" s="1">
        <f t="shared" si="85"/>
        <v>6.3091358161553677</v>
      </c>
      <c r="AY89" s="1">
        <f t="shared" si="85"/>
        <v>6.3091278891651523</v>
      </c>
      <c r="AZ89" s="1">
        <f t="shared" si="85"/>
        <v>6.3090129464475968</v>
      </c>
      <c r="BA89" s="1">
        <f t="shared" si="102"/>
        <v>6.3073462949167478</v>
      </c>
      <c r="BC89" s="1">
        <f t="shared" si="73"/>
        <v>1.0556703857942135E-2</v>
      </c>
      <c r="BD89" s="1">
        <v>15400</v>
      </c>
      <c r="BE89" s="1">
        <f t="shared" si="74"/>
        <v>9.881562347030276E-3</v>
      </c>
      <c r="BF89" s="1">
        <f t="shared" si="75"/>
        <v>1.0556703857942135E-2</v>
      </c>
      <c r="BG89" s="1">
        <f t="shared" si="76"/>
        <v>-6.7514151091185826E-4</v>
      </c>
      <c r="BH89" s="1">
        <f t="shared" si="77"/>
        <v>0.93767368818182262</v>
      </c>
      <c r="BI89" s="1">
        <f t="shared" si="78"/>
        <v>-0.22784671208812729</v>
      </c>
      <c r="BJ89" s="1">
        <f t="shared" si="79"/>
        <v>2.6985219248067591</v>
      </c>
      <c r="BK89" s="1">
        <f t="shared" si="80"/>
        <v>4.4398641274066861</v>
      </c>
      <c r="BL89" s="1">
        <f t="shared" si="86"/>
        <v>8.9511445381308814</v>
      </c>
      <c r="BM89" s="1">
        <f t="shared" si="86"/>
        <v>8.9511445363563915</v>
      </c>
      <c r="BN89" s="1">
        <f t="shared" si="86"/>
        <v>8.9511445652599821</v>
      </c>
      <c r="BO89" s="1">
        <f t="shared" si="86"/>
        <v>8.9511440944669491</v>
      </c>
      <c r="BP89" s="1">
        <f t="shared" si="86"/>
        <v>8.9511517629145327</v>
      </c>
      <c r="BQ89" s="1">
        <f t="shared" si="86"/>
        <v>8.9510268527071766</v>
      </c>
      <c r="BR89" s="1">
        <f t="shared" si="86"/>
        <v>8.9530605029456982</v>
      </c>
      <c r="BS89" s="1">
        <f t="shared" si="81"/>
        <v>8.919677628382999</v>
      </c>
    </row>
    <row r="90" spans="1:71" x14ac:dyDescent="0.2">
      <c r="A90" s="80" t="s">
        <v>127</v>
      </c>
      <c r="B90" s="81" t="s">
        <v>110</v>
      </c>
      <c r="C90" s="80">
        <v>57029.976000000002</v>
      </c>
      <c r="D90" s="80" t="s">
        <v>129</v>
      </c>
      <c r="E90" s="1">
        <f t="shared" si="87"/>
        <v>11126.523264911999</v>
      </c>
      <c r="F90" s="1">
        <f t="shared" si="88"/>
        <v>11126.5</v>
      </c>
      <c r="G90" s="1">
        <f t="shared" si="103"/>
        <v>6.1966000066604465E-3</v>
      </c>
      <c r="J90" s="1">
        <f t="shared" si="104"/>
        <v>6.1966000066604465E-3</v>
      </c>
      <c r="Q90" s="69">
        <f t="shared" si="89"/>
        <v>42011.476000000002</v>
      </c>
      <c r="S90" s="13">
        <v>1</v>
      </c>
      <c r="T90" s="103"/>
      <c r="AF90" s="1">
        <f t="shared" si="90"/>
        <v>11126.5</v>
      </c>
      <c r="AG90" s="1">
        <f t="shared" si="91"/>
        <v>6.4828389347296421E-3</v>
      </c>
      <c r="AH90" s="33">
        <f t="shared" si="92"/>
        <v>8.1932723942202112E-8</v>
      </c>
      <c r="AI90" s="33">
        <f t="shared" si="93"/>
        <v>4.0122327469988839E-3</v>
      </c>
      <c r="AJ90" s="1">
        <f t="shared" si="94"/>
        <v>4.0122327469988839E-3</v>
      </c>
      <c r="AM90" s="13">
        <f t="shared" si="95"/>
        <v>4.0122327469988839E-3</v>
      </c>
      <c r="AN90" s="1">
        <f t="shared" si="96"/>
        <v>2.1843672596615631E-3</v>
      </c>
      <c r="AO90" s="1">
        <f t="shared" si="97"/>
        <v>1.0689611417994414</v>
      </c>
      <c r="AP90" s="1">
        <f t="shared" si="98"/>
        <v>0.64478640428698775</v>
      </c>
      <c r="AQ90" s="1">
        <f t="shared" si="99"/>
        <v>1.9181262644768847E-3</v>
      </c>
      <c r="AR90" s="1">
        <f t="shared" si="100"/>
        <v>2.780742589275232E-2</v>
      </c>
      <c r="AS90" s="1">
        <f t="shared" si="101"/>
        <v>1.3904608939562505E-2</v>
      </c>
      <c r="AT90" s="1">
        <f t="shared" si="85"/>
        <v>6.3091364033180781</v>
      </c>
      <c r="AU90" s="1">
        <f t="shared" si="85"/>
        <v>6.3091364031387647</v>
      </c>
      <c r="AV90" s="1">
        <f t="shared" si="85"/>
        <v>6.3091364005386845</v>
      </c>
      <c r="AW90" s="1">
        <f t="shared" si="85"/>
        <v>6.3091363628370125</v>
      </c>
      <c r="AX90" s="1">
        <f t="shared" si="85"/>
        <v>6.3091358161553677</v>
      </c>
      <c r="AY90" s="1">
        <f t="shared" si="85"/>
        <v>6.3091278891651523</v>
      </c>
      <c r="AZ90" s="1">
        <f t="shared" si="85"/>
        <v>6.3090129464475968</v>
      </c>
      <c r="BA90" s="1">
        <f t="shared" si="102"/>
        <v>6.3073462949167478</v>
      </c>
      <c r="BC90" s="1">
        <f t="shared" si="73"/>
        <v>1.0887235244585115E-2</v>
      </c>
      <c r="BD90" s="1">
        <v>15600</v>
      </c>
      <c r="BE90" s="1">
        <f t="shared" si="74"/>
        <v>9.8352785872991202E-3</v>
      </c>
      <c r="BF90" s="1">
        <f t="shared" si="75"/>
        <v>1.0887235244585115E-2</v>
      </c>
      <c r="BG90" s="1">
        <f t="shared" si="76"/>
        <v>-1.0519566572859947E-3</v>
      </c>
      <c r="BH90" s="1">
        <f t="shared" si="77"/>
        <v>0.93485052285119175</v>
      </c>
      <c r="BI90" s="1">
        <f t="shared" si="78"/>
        <v>-0.33140264537641401</v>
      </c>
      <c r="BJ90" s="1">
        <f t="shared" si="79"/>
        <v>2.8064461170259745</v>
      </c>
      <c r="BK90" s="1">
        <f t="shared" si="80"/>
        <v>5.9115763122349492</v>
      </c>
      <c r="BL90" s="1">
        <f t="shared" si="86"/>
        <v>9.0661489449010837</v>
      </c>
      <c r="BM90" s="1">
        <f t="shared" si="86"/>
        <v>9.0661489430359978</v>
      </c>
      <c r="BN90" s="1">
        <f t="shared" si="86"/>
        <v>9.0661489719078698</v>
      </c>
      <c r="BO90" s="1">
        <f t="shared" si="86"/>
        <v>9.0661485249660601</v>
      </c>
      <c r="BP90" s="1">
        <f t="shared" si="86"/>
        <v>9.0661554436977969</v>
      </c>
      <c r="BQ90" s="1">
        <f t="shared" si="86"/>
        <v>9.0660483385966533</v>
      </c>
      <c r="BR90" s="1">
        <f t="shared" si="86"/>
        <v>9.0677058930353169</v>
      </c>
      <c r="BS90" s="1">
        <f t="shared" si="81"/>
        <v>9.0419348570464457</v>
      </c>
    </row>
    <row r="91" spans="1:71" x14ac:dyDescent="0.2">
      <c r="A91" s="80" t="s">
        <v>127</v>
      </c>
      <c r="B91" s="81" t="s">
        <v>110</v>
      </c>
      <c r="C91" s="80">
        <v>57029.9761</v>
      </c>
      <c r="D91" s="80" t="s">
        <v>130</v>
      </c>
      <c r="E91" s="1">
        <f t="shared" si="87"/>
        <v>11126.523640358397</v>
      </c>
      <c r="F91" s="1">
        <f t="shared" si="88"/>
        <v>11126.5</v>
      </c>
      <c r="G91" s="1">
        <f t="shared" si="103"/>
        <v>6.296600004134234E-3</v>
      </c>
      <c r="J91" s="1">
        <f t="shared" si="104"/>
        <v>6.296600004134234E-3</v>
      </c>
      <c r="Q91" s="69">
        <f t="shared" si="89"/>
        <v>42011.4761</v>
      </c>
      <c r="S91" s="13">
        <v>1</v>
      </c>
      <c r="T91" s="103"/>
      <c r="U91" s="1">
        <v>7.9790935839825122E-10</v>
      </c>
      <c r="V91" s="1">
        <v>8.8419422802660887E-21</v>
      </c>
      <c r="W91" s="1">
        <v>5.3606512561830913E-25</v>
      </c>
      <c r="X91" s="1">
        <v>6.3630228990204175E-9</v>
      </c>
      <c r="Y91" s="1">
        <v>5.7170793919106479E-3</v>
      </c>
      <c r="Z91" s="1">
        <v>1.5005588808271308E-2</v>
      </c>
      <c r="AA91" s="1">
        <v>5.1885972440496729E-6</v>
      </c>
      <c r="AB91" s="1">
        <v>46.938039229101449</v>
      </c>
      <c r="AC91" s="1">
        <v>1.9101624062671518E-4</v>
      </c>
      <c r="AD91" s="1">
        <v>1.5338697553369737E-7</v>
      </c>
      <c r="AE91" s="1">
        <v>4.0320890614812631E-18</v>
      </c>
      <c r="AF91" s="1">
        <f t="shared" si="90"/>
        <v>11126.5</v>
      </c>
      <c r="AG91" s="1">
        <f t="shared" si="91"/>
        <v>6.4828389347296421E-3</v>
      </c>
      <c r="AH91" s="33">
        <f t="shared" si="92"/>
        <v>3.4684939269321219E-8</v>
      </c>
      <c r="AI91" s="33">
        <f t="shared" si="93"/>
        <v>4.1122327444726714E-3</v>
      </c>
      <c r="AJ91" s="1">
        <f t="shared" si="94"/>
        <v>4.1122327444726714E-3</v>
      </c>
      <c r="AM91" s="13">
        <f t="shared" si="95"/>
        <v>4.1122327444726714E-3</v>
      </c>
      <c r="AN91" s="1">
        <f t="shared" si="96"/>
        <v>2.1843672596615631E-3</v>
      </c>
      <c r="AO91" s="1">
        <f t="shared" si="97"/>
        <v>1.0689611417994414</v>
      </c>
      <c r="AP91" s="1">
        <f t="shared" si="98"/>
        <v>0.64478640428698775</v>
      </c>
      <c r="AQ91" s="1">
        <f t="shared" si="99"/>
        <v>1.9181262644768847E-3</v>
      </c>
      <c r="AR91" s="1">
        <f t="shared" si="100"/>
        <v>2.780742589275232E-2</v>
      </c>
      <c r="AS91" s="1">
        <f t="shared" si="101"/>
        <v>1.3904608939562505E-2</v>
      </c>
      <c r="AT91" s="1">
        <f t="shared" ref="AT91:AZ100" si="105">$BA91+$AH$7*SIN(AU91)</f>
        <v>6.3091364033180781</v>
      </c>
      <c r="AU91" s="1">
        <f t="shared" si="105"/>
        <v>6.3091364031387647</v>
      </c>
      <c r="AV91" s="1">
        <f t="shared" si="105"/>
        <v>6.3091364005386845</v>
      </c>
      <c r="AW91" s="1">
        <f t="shared" si="105"/>
        <v>6.3091363628370125</v>
      </c>
      <c r="AX91" s="1">
        <f t="shared" si="105"/>
        <v>6.3091358161553677</v>
      </c>
      <c r="AY91" s="1">
        <f t="shared" si="105"/>
        <v>6.3091278891651523</v>
      </c>
      <c r="AZ91" s="1">
        <f t="shared" si="105"/>
        <v>6.3090129464475968</v>
      </c>
      <c r="BA91" s="1">
        <f t="shared" si="102"/>
        <v>6.3073462949167478</v>
      </c>
      <c r="BC91" s="1">
        <f t="shared" si="73"/>
        <v>1.1221132749712405E-2</v>
      </c>
      <c r="BD91" s="1">
        <v>15800</v>
      </c>
      <c r="BE91" s="1">
        <f t="shared" si="74"/>
        <v>9.8071827110561005E-3</v>
      </c>
      <c r="BF91" s="1">
        <f t="shared" si="75"/>
        <v>1.1221132749712405E-2</v>
      </c>
      <c r="BG91" s="1">
        <f t="shared" si="76"/>
        <v>-1.4139500386563036E-3</v>
      </c>
      <c r="BH91" s="1">
        <f t="shared" si="77"/>
        <v>0.93279420373743505</v>
      </c>
      <c r="BI91" s="1">
        <f t="shared" si="78"/>
        <v>-0.43059506376221068</v>
      </c>
      <c r="BJ91" s="1">
        <f t="shared" si="79"/>
        <v>2.9138082627516515</v>
      </c>
      <c r="BK91" s="1">
        <f t="shared" si="80"/>
        <v>8.7422359531977172</v>
      </c>
      <c r="BL91" s="1">
        <f t="shared" si="86"/>
        <v>9.180853521664794</v>
      </c>
      <c r="BM91" s="1">
        <f t="shared" si="86"/>
        <v>9.1808535200677319</v>
      </c>
      <c r="BN91" s="1">
        <f t="shared" si="86"/>
        <v>9.180853543923865</v>
      </c>
      <c r="BO91" s="1">
        <f t="shared" si="86"/>
        <v>9.1808531875728878</v>
      </c>
      <c r="BP91" s="1">
        <f t="shared" si="86"/>
        <v>9.1808585105621621</v>
      </c>
      <c r="BQ91" s="1">
        <f t="shared" si="86"/>
        <v>9.1807789977269891</v>
      </c>
      <c r="BR91" s="1">
        <f t="shared" si="86"/>
        <v>9.181966567380508</v>
      </c>
      <c r="BS91" s="1">
        <f t="shared" si="81"/>
        <v>9.164192085709896</v>
      </c>
    </row>
    <row r="92" spans="1:71" x14ac:dyDescent="0.2">
      <c r="A92" s="80" t="s">
        <v>127</v>
      </c>
      <c r="B92" s="81" t="s">
        <v>110</v>
      </c>
      <c r="C92" s="80">
        <v>57035.037499999999</v>
      </c>
      <c r="D92" s="80" t="s">
        <v>129</v>
      </c>
      <c r="E92" s="1">
        <f t="shared" si="87"/>
        <v>11145.526484740361</v>
      </c>
      <c r="F92" s="1">
        <f t="shared" si="88"/>
        <v>11145.5</v>
      </c>
      <c r="G92" s="1">
        <f t="shared" si="103"/>
        <v>7.0542000030400231E-3</v>
      </c>
      <c r="J92" s="1">
        <f t="shared" si="104"/>
        <v>7.0542000030400231E-3</v>
      </c>
      <c r="Q92" s="69">
        <f t="shared" si="89"/>
        <v>42016.537499999999</v>
      </c>
      <c r="S92" s="13">
        <v>1</v>
      </c>
      <c r="T92" s="103"/>
      <c r="AF92" s="1">
        <f t="shared" si="90"/>
        <v>11145.5</v>
      </c>
      <c r="AG92" s="1">
        <f t="shared" si="91"/>
        <v>6.539438909506104E-3</v>
      </c>
      <c r="AH92" s="33">
        <f t="shared" si="92"/>
        <v>2.6497898341623628E-7</v>
      </c>
      <c r="AI92" s="33">
        <f t="shared" si="93"/>
        <v>4.837655623326954E-3</v>
      </c>
      <c r="AJ92" s="1">
        <f t="shared" si="94"/>
        <v>4.837655623326954E-3</v>
      </c>
      <c r="AM92" s="13">
        <f t="shared" si="95"/>
        <v>4.837655623326954E-3</v>
      </c>
      <c r="AN92" s="1">
        <f t="shared" si="96"/>
        <v>2.2165443797130696E-3</v>
      </c>
      <c r="AO92" s="1">
        <f t="shared" si="97"/>
        <v>1.068929343604714</v>
      </c>
      <c r="AP92" s="1">
        <f t="shared" si="98"/>
        <v>0.65494535695319755</v>
      </c>
      <c r="AQ92" s="1">
        <f t="shared" si="99"/>
        <v>2.8396966162618914E-3</v>
      </c>
      <c r="AR92" s="1">
        <f t="shared" si="100"/>
        <v>4.1173926534765898E-2</v>
      </c>
      <c r="AS92" s="1">
        <f t="shared" si="101"/>
        <v>2.0589872170427192E-2</v>
      </c>
      <c r="AT92" s="1">
        <f t="shared" si="105"/>
        <v>6.3216109826074387</v>
      </c>
      <c r="AU92" s="1">
        <f t="shared" si="105"/>
        <v>6.3216109823425892</v>
      </c>
      <c r="AV92" s="1">
        <f t="shared" si="105"/>
        <v>6.3216109785006749</v>
      </c>
      <c r="AW92" s="1">
        <f t="shared" si="105"/>
        <v>6.3216109227697741</v>
      </c>
      <c r="AX92" s="1">
        <f t="shared" si="105"/>
        <v>6.3216101143361243</v>
      </c>
      <c r="AY92" s="1">
        <f t="shared" si="105"/>
        <v>6.3215983871829255</v>
      </c>
      <c r="AZ92" s="1">
        <f t="shared" si="105"/>
        <v>6.3214282734793521</v>
      </c>
      <c r="BA92" s="1">
        <f t="shared" si="102"/>
        <v>6.3189607316397751</v>
      </c>
      <c r="BC92" s="1">
        <f t="shared" si="73"/>
        <v>1.1558396373324009E-2</v>
      </c>
      <c r="BD92" s="1">
        <v>16000</v>
      </c>
      <c r="BE92" s="1">
        <f t="shared" si="74"/>
        <v>9.801630416801892E-3</v>
      </c>
      <c r="BF92" s="1">
        <f t="shared" si="75"/>
        <v>1.1558396373324009E-2</v>
      </c>
      <c r="BG92" s="1">
        <f t="shared" si="76"/>
        <v>-1.7567659565221173E-3</v>
      </c>
      <c r="BH92" s="1">
        <f t="shared" si="77"/>
        <v>0.93151497930888305</v>
      </c>
      <c r="BI92" s="1">
        <f t="shared" si="78"/>
        <v>-0.5245025843014246</v>
      </c>
      <c r="BJ92" s="1">
        <f t="shared" si="79"/>
        <v>3.0207870533384247</v>
      </c>
      <c r="BK92" s="1">
        <f t="shared" si="80"/>
        <v>16.535384715928277</v>
      </c>
      <c r="BL92" s="1">
        <f t="shared" ref="BL92:BR101" si="106">$BS92+$AH$7*SIN(BM92)</f>
        <v>9.2953531431541361</v>
      </c>
      <c r="BM92" s="1">
        <f t="shared" si="106"/>
        <v>9.295353142179545</v>
      </c>
      <c r="BN92" s="1">
        <f t="shared" si="106"/>
        <v>9.2953531564256995</v>
      </c>
      <c r="BO92" s="1">
        <f t="shared" si="106"/>
        <v>9.2953529481815291</v>
      </c>
      <c r="BP92" s="1">
        <f t="shared" si="106"/>
        <v>9.2953559922049465</v>
      </c>
      <c r="BQ92" s="1">
        <f t="shared" si="106"/>
        <v>9.2953114958641763</v>
      </c>
      <c r="BR92" s="1">
        <f t="shared" si="106"/>
        <v>9.2959619003187495</v>
      </c>
      <c r="BS92" s="1">
        <f t="shared" si="81"/>
        <v>9.2864493143733462</v>
      </c>
    </row>
    <row r="93" spans="1:71" x14ac:dyDescent="0.2">
      <c r="A93" s="80" t="s">
        <v>127</v>
      </c>
      <c r="B93" s="81" t="s">
        <v>110</v>
      </c>
      <c r="C93" s="80">
        <v>57035.038399999998</v>
      </c>
      <c r="D93" s="80" t="s">
        <v>128</v>
      </c>
      <c r="E93" s="1">
        <f t="shared" si="87"/>
        <v>11145.529863758009</v>
      </c>
      <c r="F93" s="1">
        <f t="shared" si="88"/>
        <v>11145.5</v>
      </c>
      <c r="G93" s="1">
        <f t="shared" si="103"/>
        <v>7.9542000021319836E-3</v>
      </c>
      <c r="J93" s="1">
        <f t="shared" si="104"/>
        <v>7.9542000021319836E-3</v>
      </c>
      <c r="Q93" s="69">
        <f t="shared" si="89"/>
        <v>42016.538399999998</v>
      </c>
      <c r="S93" s="13">
        <v>1</v>
      </c>
      <c r="T93" s="103"/>
      <c r="AF93" s="1">
        <f t="shared" si="90"/>
        <v>11145.5</v>
      </c>
      <c r="AG93" s="1">
        <f t="shared" si="91"/>
        <v>6.539438909506104E-3</v>
      </c>
      <c r="AH93" s="33">
        <f t="shared" si="92"/>
        <v>2.0015489492079731E-6</v>
      </c>
      <c r="AI93" s="33">
        <f t="shared" si="93"/>
        <v>5.7376556224189145E-3</v>
      </c>
      <c r="AJ93" s="1">
        <f t="shared" si="94"/>
        <v>5.7376556224189145E-3</v>
      </c>
      <c r="AM93" s="13">
        <f t="shared" si="95"/>
        <v>5.7376556224189145E-3</v>
      </c>
      <c r="AN93" s="1">
        <f t="shared" si="96"/>
        <v>2.2165443797130696E-3</v>
      </c>
      <c r="AO93" s="1">
        <f t="shared" si="97"/>
        <v>1.068929343604714</v>
      </c>
      <c r="AP93" s="1">
        <f t="shared" si="98"/>
        <v>0.65494535695319755</v>
      </c>
      <c r="AQ93" s="1">
        <f t="shared" si="99"/>
        <v>2.8396966162618914E-3</v>
      </c>
      <c r="AR93" s="1">
        <f t="shared" si="100"/>
        <v>4.1173926534765898E-2</v>
      </c>
      <c r="AS93" s="1">
        <f t="shared" si="101"/>
        <v>2.0589872170427192E-2</v>
      </c>
      <c r="AT93" s="1">
        <f t="shared" si="105"/>
        <v>6.3216109826074387</v>
      </c>
      <c r="AU93" s="1">
        <f t="shared" si="105"/>
        <v>6.3216109823425892</v>
      </c>
      <c r="AV93" s="1">
        <f t="shared" si="105"/>
        <v>6.3216109785006749</v>
      </c>
      <c r="AW93" s="1">
        <f t="shared" si="105"/>
        <v>6.3216109227697741</v>
      </c>
      <c r="AX93" s="1">
        <f t="shared" si="105"/>
        <v>6.3216101143361243</v>
      </c>
      <c r="AY93" s="1">
        <f t="shared" si="105"/>
        <v>6.3215983871829255</v>
      </c>
      <c r="AZ93" s="1">
        <f t="shared" si="105"/>
        <v>6.3214282734793521</v>
      </c>
      <c r="BA93" s="1">
        <f t="shared" si="102"/>
        <v>6.3189607316397751</v>
      </c>
      <c r="BC93" s="1">
        <f t="shared" si="73"/>
        <v>1.1899026115419924E-2</v>
      </c>
      <c r="BD93" s="1">
        <v>16200</v>
      </c>
      <c r="BE93" s="1">
        <f t="shared" si="74"/>
        <v>9.8227429446135859E-3</v>
      </c>
      <c r="BF93" s="1">
        <f t="shared" si="75"/>
        <v>1.1899026115419924E-2</v>
      </c>
      <c r="BG93" s="1">
        <f t="shared" si="76"/>
        <v>-2.0762831708063382E-3</v>
      </c>
      <c r="BH93" s="1">
        <f t="shared" si="77"/>
        <v>0.93101897764239905</v>
      </c>
      <c r="BI93" s="1">
        <f t="shared" si="78"/>
        <v>-0.61225209653302293</v>
      </c>
      <c r="BJ93" s="1">
        <f t="shared" si="79"/>
        <v>3.1275620985040837</v>
      </c>
      <c r="BK93" s="1">
        <f t="shared" si="80"/>
        <v>142.54369682898198</v>
      </c>
      <c r="BL93" s="1">
        <f t="shared" si="106"/>
        <v>9.4097436857226349</v>
      </c>
      <c r="BM93" s="1">
        <f t="shared" si="106"/>
        <v>9.4097436856031962</v>
      </c>
      <c r="BN93" s="1">
        <f t="shared" si="106"/>
        <v>9.4097436873346911</v>
      </c>
      <c r="BO93" s="1">
        <f t="shared" si="106"/>
        <v>9.4097436622332875</v>
      </c>
      <c r="BP93" s="1">
        <f t="shared" si="106"/>
        <v>9.4097440261271412</v>
      </c>
      <c r="BQ93" s="1">
        <f t="shared" si="106"/>
        <v>9.4097387507751442</v>
      </c>
      <c r="BR93" s="1">
        <f t="shared" si="106"/>
        <v>9.4098152272629321</v>
      </c>
      <c r="BS93" s="1">
        <f t="shared" si="81"/>
        <v>9.4087065430367929</v>
      </c>
    </row>
    <row r="94" spans="1:71" x14ac:dyDescent="0.2">
      <c r="A94" s="80" t="s">
        <v>127</v>
      </c>
      <c r="B94" s="81" t="s">
        <v>110</v>
      </c>
      <c r="C94" s="80">
        <v>57035.0386</v>
      </c>
      <c r="D94" s="80" t="s">
        <v>130</v>
      </c>
      <c r="E94" s="1">
        <f t="shared" si="87"/>
        <v>11145.53061465083</v>
      </c>
      <c r="F94" s="1">
        <f t="shared" si="88"/>
        <v>11145.5</v>
      </c>
      <c r="G94" s="1">
        <f t="shared" si="103"/>
        <v>8.1542000043555163E-3</v>
      </c>
      <c r="J94" s="1">
        <f t="shared" si="104"/>
        <v>8.1542000043555163E-3</v>
      </c>
      <c r="Q94" s="69">
        <f t="shared" si="89"/>
        <v>42016.5386</v>
      </c>
      <c r="S94" s="13">
        <v>1</v>
      </c>
      <c r="T94" s="103"/>
      <c r="AF94" s="1">
        <f t="shared" si="90"/>
        <v>11145.5</v>
      </c>
      <c r="AG94" s="1">
        <f t="shared" si="91"/>
        <v>6.539438909506104E-3</v>
      </c>
      <c r="AH94" s="33">
        <f t="shared" si="92"/>
        <v>2.6074533934392728E-6</v>
      </c>
      <c r="AI94" s="33">
        <f t="shared" si="93"/>
        <v>5.9376556246424472E-3</v>
      </c>
      <c r="AJ94" s="1">
        <f t="shared" si="94"/>
        <v>5.9376556246424472E-3</v>
      </c>
      <c r="AM94" s="13">
        <f t="shared" si="95"/>
        <v>5.9376556246424472E-3</v>
      </c>
      <c r="AN94" s="1">
        <f t="shared" si="96"/>
        <v>2.2165443797130696E-3</v>
      </c>
      <c r="AO94" s="1">
        <f t="shared" si="97"/>
        <v>1.068929343604714</v>
      </c>
      <c r="AP94" s="1">
        <f t="shared" si="98"/>
        <v>0.65494535695319755</v>
      </c>
      <c r="AQ94" s="1">
        <f t="shared" si="99"/>
        <v>2.8396966162618914E-3</v>
      </c>
      <c r="AR94" s="1">
        <f t="shared" si="100"/>
        <v>4.1173926534765898E-2</v>
      </c>
      <c r="AS94" s="1">
        <f t="shared" si="101"/>
        <v>2.0589872170427192E-2</v>
      </c>
      <c r="AT94" s="1">
        <f t="shared" si="105"/>
        <v>6.3216109826074387</v>
      </c>
      <c r="AU94" s="1">
        <f t="shared" si="105"/>
        <v>6.3216109823425892</v>
      </c>
      <c r="AV94" s="1">
        <f t="shared" si="105"/>
        <v>6.3216109785006749</v>
      </c>
      <c r="AW94" s="1">
        <f t="shared" si="105"/>
        <v>6.3216109227697741</v>
      </c>
      <c r="AX94" s="1">
        <f t="shared" si="105"/>
        <v>6.3216101143361243</v>
      </c>
      <c r="AY94" s="1">
        <f t="shared" si="105"/>
        <v>6.3215983871829255</v>
      </c>
      <c r="AZ94" s="1">
        <f t="shared" si="105"/>
        <v>6.3214282734793521</v>
      </c>
      <c r="BA94" s="1">
        <f t="shared" si="102"/>
        <v>6.3189607316397751</v>
      </c>
      <c r="BC94" s="1">
        <f t="shared" si="73"/>
        <v>1.2243021976000149E-2</v>
      </c>
      <c r="BD94" s="1">
        <v>16400</v>
      </c>
      <c r="BE94" s="1">
        <f t="shared" si="74"/>
        <v>9.8743913255031207E-3</v>
      </c>
      <c r="BF94" s="1">
        <f t="shared" si="75"/>
        <v>1.2243021976000149E-2</v>
      </c>
      <c r="BG94" s="1">
        <f t="shared" si="76"/>
        <v>-2.3686306504970278E-3</v>
      </c>
      <c r="BH94" s="1">
        <f t="shared" si="77"/>
        <v>0.93130852423265187</v>
      </c>
      <c r="BI94" s="1">
        <f t="shared" si="78"/>
        <v>-0.69301093365067612</v>
      </c>
      <c r="BJ94" s="1">
        <f t="shared" si="79"/>
        <v>-3.0488718459640447</v>
      </c>
      <c r="BK94" s="1">
        <f t="shared" si="80"/>
        <v>-21.554675674189788</v>
      </c>
      <c r="BL94" s="1">
        <f t="shared" si="106"/>
        <v>9.5241215427010264</v>
      </c>
      <c r="BM94" s="1">
        <f t="shared" si="106"/>
        <v>9.5241215434659985</v>
      </c>
      <c r="BN94" s="1">
        <f t="shared" si="106"/>
        <v>9.5241215323225639</v>
      </c>
      <c r="BO94" s="1">
        <f t="shared" si="106"/>
        <v>9.5241216946504998</v>
      </c>
      <c r="BP94" s="1">
        <f t="shared" si="106"/>
        <v>9.5241193299973901</v>
      </c>
      <c r="BQ94" s="1">
        <f t="shared" si="106"/>
        <v>9.5241537762757567</v>
      </c>
      <c r="BR94" s="1">
        <f t="shared" si="106"/>
        <v>9.5236520035229475</v>
      </c>
      <c r="BS94" s="1">
        <f t="shared" si="81"/>
        <v>9.5309637717002431</v>
      </c>
    </row>
    <row r="95" spans="1:71" x14ac:dyDescent="0.2">
      <c r="A95" s="104" t="s">
        <v>131</v>
      </c>
      <c r="B95" s="105" t="s">
        <v>110</v>
      </c>
      <c r="C95" s="84">
        <v>57355.723619999997</v>
      </c>
      <c r="D95" s="106">
        <v>1E-4</v>
      </c>
      <c r="E95" s="1">
        <f t="shared" si="87"/>
        <v>12349.530996104368</v>
      </c>
      <c r="F95" s="1">
        <f t="shared" si="88"/>
        <v>12349.5</v>
      </c>
      <c r="G95" s="1">
        <f t="shared" si="103"/>
        <v>8.255799999460578E-3</v>
      </c>
      <c r="K95" s="1">
        <f>+G95</f>
        <v>8.255799999460578E-3</v>
      </c>
      <c r="Q95" s="69">
        <f t="shared" si="89"/>
        <v>42337.223619999997</v>
      </c>
      <c r="S95" s="13">
        <v>1</v>
      </c>
      <c r="T95" s="103"/>
      <c r="AF95" s="1">
        <f t="shared" si="90"/>
        <v>12349.5</v>
      </c>
      <c r="AG95" s="1">
        <f t="shared" si="91"/>
        <v>9.3136395224738978E-3</v>
      </c>
      <c r="AH95" s="33">
        <f t="shared" si="92"/>
        <v>1.1190244564490479E-6</v>
      </c>
      <c r="AI95" s="33">
        <f t="shared" si="93"/>
        <v>4.8746500300378822E-3</v>
      </c>
      <c r="AJ95" s="1">
        <f t="shared" si="94"/>
        <v>4.8746500300378822E-3</v>
      </c>
      <c r="AM95" s="13">
        <f t="shared" si="95"/>
        <v>4.8746500300378822E-3</v>
      </c>
      <c r="AN95" s="1">
        <f t="shared" si="96"/>
        <v>3.3811499694226957E-3</v>
      </c>
      <c r="AO95" s="1">
        <f t="shared" si="97"/>
        <v>1.0442671056220565</v>
      </c>
      <c r="AP95" s="1">
        <f t="shared" si="98"/>
        <v>0.99971842050817739</v>
      </c>
      <c r="AQ95" s="1">
        <f t="shared" si="99"/>
        <v>5.291258495381642E-2</v>
      </c>
      <c r="AR95" s="1">
        <f t="shared" si="100"/>
        <v>0.87412841738765157</v>
      </c>
      <c r="AS95" s="1">
        <f t="shared" si="101"/>
        <v>0.46719900368818024</v>
      </c>
      <c r="AT95" s="1">
        <f t="shared" si="105"/>
        <v>7.1054981169202982</v>
      </c>
      <c r="AU95" s="1">
        <f t="shared" si="105"/>
        <v>7.1054981163898843</v>
      </c>
      <c r="AV95" s="1">
        <f t="shared" si="105"/>
        <v>7.1054981050920301</v>
      </c>
      <c r="AW95" s="1">
        <f t="shared" si="105"/>
        <v>7.105497864446769</v>
      </c>
      <c r="AX95" s="1">
        <f t="shared" si="105"/>
        <v>7.1054927386972668</v>
      </c>
      <c r="AY95" s="1">
        <f t="shared" si="105"/>
        <v>7.1053835668339893</v>
      </c>
      <c r="AZ95" s="1">
        <f t="shared" si="105"/>
        <v>7.1030613836769225</v>
      </c>
      <c r="BA95" s="1">
        <f t="shared" si="102"/>
        <v>7.054949248193739</v>
      </c>
      <c r="BC95" s="1">
        <f t="shared" si="73"/>
        <v>1.2590383955064687E-2</v>
      </c>
      <c r="BD95" s="1">
        <v>16600</v>
      </c>
      <c r="BE95" s="1">
        <f t="shared" si="74"/>
        <v>9.9601799471249579E-3</v>
      </c>
      <c r="BF95" s="1">
        <f t="shared" si="75"/>
        <v>1.2590383955064687E-2</v>
      </c>
      <c r="BG95" s="1">
        <f t="shared" si="76"/>
        <v>-2.6302040079397284E-3</v>
      </c>
      <c r="BH95" s="1">
        <f t="shared" si="77"/>
        <v>0.93238226496732413</v>
      </c>
      <c r="BI95" s="1">
        <f t="shared" si="78"/>
        <v>-0.76598039036739329</v>
      </c>
      <c r="BJ95" s="1">
        <f t="shared" si="79"/>
        <v>-2.9419640516142822</v>
      </c>
      <c r="BK95" s="1">
        <f t="shared" si="80"/>
        <v>-9.9853108961990458</v>
      </c>
      <c r="BL95" s="1">
        <f t="shared" si="106"/>
        <v>9.6385831668221176</v>
      </c>
      <c r="BM95" s="1">
        <f t="shared" si="106"/>
        <v>9.6385831682868712</v>
      </c>
      <c r="BN95" s="1">
        <f t="shared" si="106"/>
        <v>9.6385831465600944</v>
      </c>
      <c r="BO95" s="1">
        <f t="shared" si="106"/>
        <v>9.6385834688345611</v>
      </c>
      <c r="BP95" s="1">
        <f t="shared" si="106"/>
        <v>9.638578688522303</v>
      </c>
      <c r="BQ95" s="1">
        <f t="shared" si="106"/>
        <v>9.638649595627184</v>
      </c>
      <c r="BR95" s="1">
        <f t="shared" si="106"/>
        <v>9.6375979314809648</v>
      </c>
      <c r="BS95" s="1">
        <f t="shared" si="81"/>
        <v>9.6532210003636933</v>
      </c>
    </row>
    <row r="96" spans="1:71" x14ac:dyDescent="0.2">
      <c r="A96" s="104" t="s">
        <v>131</v>
      </c>
      <c r="B96" s="105" t="s">
        <v>110</v>
      </c>
      <c r="C96" s="84">
        <v>57355.723870000002</v>
      </c>
      <c r="D96" s="106">
        <v>1E-4</v>
      </c>
      <c r="E96" s="1">
        <f t="shared" si="87"/>
        <v>12349.531934720399</v>
      </c>
      <c r="F96" s="1">
        <f t="shared" si="88"/>
        <v>12349.5</v>
      </c>
      <c r="G96" s="1">
        <f t="shared" si="103"/>
        <v>8.5058000040589832E-3</v>
      </c>
      <c r="K96" s="1">
        <f>+G96</f>
        <v>8.5058000040589832E-3</v>
      </c>
      <c r="Q96" s="69">
        <f t="shared" si="89"/>
        <v>42337.223870000002</v>
      </c>
      <c r="S96" s="13">
        <v>1</v>
      </c>
      <c r="T96" s="103"/>
      <c r="AF96" s="1">
        <f t="shared" si="90"/>
        <v>12349.5</v>
      </c>
      <c r="AG96" s="1">
        <f t="shared" si="91"/>
        <v>9.3136395224738978E-3</v>
      </c>
      <c r="AH96" s="33">
        <f t="shared" si="92"/>
        <v>6.5260468751284114E-7</v>
      </c>
      <c r="AI96" s="33">
        <f t="shared" si="93"/>
        <v>5.1246500346362875E-3</v>
      </c>
      <c r="AJ96" s="1">
        <f t="shared" si="94"/>
        <v>5.1246500346362875E-3</v>
      </c>
      <c r="AM96" s="13">
        <f t="shared" si="95"/>
        <v>5.1246500346362875E-3</v>
      </c>
      <c r="AN96" s="1">
        <f t="shared" si="96"/>
        <v>3.3811499694226957E-3</v>
      </c>
      <c r="AO96" s="1">
        <f t="shared" si="97"/>
        <v>1.0442671056220565</v>
      </c>
      <c r="AP96" s="1">
        <f t="shared" si="98"/>
        <v>0.99971842050817739</v>
      </c>
      <c r="AQ96" s="1">
        <f t="shared" si="99"/>
        <v>5.291258495381642E-2</v>
      </c>
      <c r="AR96" s="1">
        <f t="shared" si="100"/>
        <v>0.87412841738765157</v>
      </c>
      <c r="AS96" s="1">
        <f t="shared" si="101"/>
        <v>0.46719900368818024</v>
      </c>
      <c r="AT96" s="1">
        <f t="shared" si="105"/>
        <v>7.1054981169202982</v>
      </c>
      <c r="AU96" s="1">
        <f t="shared" si="105"/>
        <v>7.1054981163898843</v>
      </c>
      <c r="AV96" s="1">
        <f t="shared" si="105"/>
        <v>7.1054981050920301</v>
      </c>
      <c r="AW96" s="1">
        <f t="shared" si="105"/>
        <v>7.105497864446769</v>
      </c>
      <c r="AX96" s="1">
        <f t="shared" si="105"/>
        <v>7.1054927386972668</v>
      </c>
      <c r="AY96" s="1">
        <f t="shared" si="105"/>
        <v>7.1053835668339893</v>
      </c>
      <c r="AZ96" s="1">
        <f t="shared" si="105"/>
        <v>7.1030613836769225</v>
      </c>
      <c r="BA96" s="1">
        <f t="shared" si="102"/>
        <v>7.054949248193739</v>
      </c>
      <c r="BC96" s="1">
        <f t="shared" si="73"/>
        <v>1.2941112052613534E-2</v>
      </c>
      <c r="BD96" s="1">
        <v>16800</v>
      </c>
      <c r="BE96" s="1">
        <f t="shared" si="74"/>
        <v>1.0083428441028561E-2</v>
      </c>
      <c r="BF96" s="1">
        <f t="shared" si="75"/>
        <v>1.2941112052613534E-2</v>
      </c>
      <c r="BG96" s="1">
        <f t="shared" si="76"/>
        <v>-2.857683611584973E-3</v>
      </c>
      <c r="BH96" s="1">
        <f t="shared" si="77"/>
        <v>0.93423509435730667</v>
      </c>
      <c r="BI96" s="1">
        <f t="shared" si="78"/>
        <v>-0.83039095283572084</v>
      </c>
      <c r="BJ96" s="1">
        <f t="shared" si="79"/>
        <v>-2.8347200552400729</v>
      </c>
      <c r="BK96" s="1">
        <f t="shared" si="80"/>
        <v>-6.4661367279282889</v>
      </c>
      <c r="BL96" s="1">
        <f t="shared" si="106"/>
        <v>9.7532246157899802</v>
      </c>
      <c r="BM96" s="1">
        <f t="shared" si="106"/>
        <v>9.7532246176213135</v>
      </c>
      <c r="BN96" s="1">
        <f t="shared" si="106"/>
        <v>9.7532245895763943</v>
      </c>
      <c r="BO96" s="1">
        <f t="shared" si="106"/>
        <v>9.7532250190542555</v>
      </c>
      <c r="BP96" s="1">
        <f t="shared" si="106"/>
        <v>9.7532184420682277</v>
      </c>
      <c r="BQ96" s="1">
        <f t="shared" si="106"/>
        <v>9.7533191630671574</v>
      </c>
      <c r="BR96" s="1">
        <f t="shared" si="106"/>
        <v>9.7517770840783804</v>
      </c>
      <c r="BS96" s="1">
        <f t="shared" si="81"/>
        <v>9.77547822902714</v>
      </c>
    </row>
    <row r="97" spans="1:71" x14ac:dyDescent="0.2">
      <c r="A97" s="80" t="s">
        <v>127</v>
      </c>
      <c r="B97" s="81" t="s">
        <v>109</v>
      </c>
      <c r="C97" s="80">
        <v>57365.9781</v>
      </c>
      <c r="D97" s="80" t="s">
        <v>130</v>
      </c>
      <c r="E97" s="1">
        <f t="shared" si="87"/>
        <v>12388.031072695447</v>
      </c>
      <c r="F97" s="1">
        <f t="shared" si="88"/>
        <v>12388</v>
      </c>
      <c r="G97" s="1">
        <f t="shared" si="103"/>
        <v>8.2762000020011328E-3</v>
      </c>
      <c r="J97" s="1">
        <f t="shared" ref="J97:J102" si="107">+G97</f>
        <v>8.2762000020011328E-3</v>
      </c>
      <c r="Q97" s="69">
        <f t="shared" si="89"/>
        <v>42347.4781</v>
      </c>
      <c r="S97" s="13">
        <v>1</v>
      </c>
      <c r="T97" s="103"/>
      <c r="AF97" s="1">
        <f t="shared" si="90"/>
        <v>12388</v>
      </c>
      <c r="AG97" s="1">
        <f t="shared" si="91"/>
        <v>9.3723097864376066E-3</v>
      </c>
      <c r="AH97" s="33">
        <f t="shared" si="92"/>
        <v>1.201456659537373E-6</v>
      </c>
      <c r="AI97" s="33">
        <f t="shared" si="93"/>
        <v>4.8898621579834024E-3</v>
      </c>
      <c r="AJ97" s="1">
        <f t="shared" si="94"/>
        <v>4.8898621579834024E-3</v>
      </c>
      <c r="AM97" s="13">
        <f t="shared" si="95"/>
        <v>4.8898621579834024E-3</v>
      </c>
      <c r="AN97" s="1">
        <f t="shared" si="96"/>
        <v>3.3863378440177308E-3</v>
      </c>
      <c r="AO97" s="1">
        <f t="shared" si="97"/>
        <v>1.0428865964126315</v>
      </c>
      <c r="AP97" s="1">
        <f t="shared" si="98"/>
        <v>0.9999978306042695</v>
      </c>
      <c r="AQ97" s="1">
        <f t="shared" si="99"/>
        <v>5.4037562258018312E-2</v>
      </c>
      <c r="AR97" s="1">
        <f t="shared" si="100"/>
        <v>0.89994292221233119</v>
      </c>
      <c r="AS97" s="1">
        <f t="shared" si="101"/>
        <v>0.48301986787979473</v>
      </c>
      <c r="AT97" s="1">
        <f t="shared" si="105"/>
        <v>7.1301756917875121</v>
      </c>
      <c r="AU97" s="1">
        <f t="shared" si="105"/>
        <v>7.1301756913253467</v>
      </c>
      <c r="AV97" s="1">
        <f t="shared" si="105"/>
        <v>7.130175681209348</v>
      </c>
      <c r="AW97" s="1">
        <f t="shared" si="105"/>
        <v>7.1301754597876768</v>
      </c>
      <c r="AX97" s="1">
        <f t="shared" si="105"/>
        <v>7.1301706132651388</v>
      </c>
      <c r="AY97" s="1">
        <f t="shared" si="105"/>
        <v>7.1300645382510019</v>
      </c>
      <c r="AZ97" s="1">
        <f t="shared" si="105"/>
        <v>7.1277460699294037</v>
      </c>
      <c r="BA97" s="1">
        <f t="shared" si="102"/>
        <v>7.0784837647114536</v>
      </c>
      <c r="BC97" s="1">
        <f t="shared" si="73"/>
        <v>1.3295206268646694E-2</v>
      </c>
      <c r="BD97" s="1">
        <v>17000</v>
      </c>
      <c r="BE97" s="1">
        <f t="shared" si="74"/>
        <v>1.0247151017051417E-2</v>
      </c>
      <c r="BF97" s="1">
        <f t="shared" si="75"/>
        <v>1.3295206268646694E-2</v>
      </c>
      <c r="BG97" s="1">
        <f t="shared" si="76"/>
        <v>-3.0480552515952768E-3</v>
      </c>
      <c r="BH97" s="1">
        <f t="shared" si="77"/>
        <v>0.93685788895819411</v>
      </c>
      <c r="BI97" s="1">
        <f t="shared" si="78"/>
        <v>-0.88549960432235819</v>
      </c>
      <c r="BJ97" s="1">
        <f t="shared" si="79"/>
        <v>-2.7269608732739576</v>
      </c>
      <c r="BK97" s="1">
        <f t="shared" si="80"/>
        <v>-4.7542528165308582</v>
      </c>
      <c r="BL97" s="1">
        <f t="shared" si="106"/>
        <v>9.8681410770715221</v>
      </c>
      <c r="BM97" s="1">
        <f t="shared" si="106"/>
        <v>9.8681410789003881</v>
      </c>
      <c r="BN97" s="1">
        <f t="shared" si="106"/>
        <v>9.8681410495529214</v>
      </c>
      <c r="BO97" s="1">
        <f t="shared" si="106"/>
        <v>9.8681415204863345</v>
      </c>
      <c r="BP97" s="1">
        <f t="shared" si="106"/>
        <v>9.8681339635168204</v>
      </c>
      <c r="BQ97" s="1">
        <f t="shared" si="106"/>
        <v>9.8682552318929488</v>
      </c>
      <c r="BR97" s="1">
        <f t="shared" si="106"/>
        <v>9.8663100526274281</v>
      </c>
      <c r="BS97" s="1">
        <f t="shared" si="81"/>
        <v>9.8977354576905903</v>
      </c>
    </row>
    <row r="98" spans="1:71" x14ac:dyDescent="0.2">
      <c r="A98" s="80" t="s">
        <v>127</v>
      </c>
      <c r="B98" s="81" t="s">
        <v>109</v>
      </c>
      <c r="C98" s="80">
        <v>57365.98</v>
      </c>
      <c r="D98" s="80" t="s">
        <v>129</v>
      </c>
      <c r="E98" s="1">
        <f t="shared" si="87"/>
        <v>12388.038206177167</v>
      </c>
      <c r="F98" s="1">
        <f t="shared" si="88"/>
        <v>12388</v>
      </c>
      <c r="G98" s="1">
        <f t="shared" si="103"/>
        <v>1.0176200004934799E-2</v>
      </c>
      <c r="J98" s="1">
        <f t="shared" si="107"/>
        <v>1.0176200004934799E-2</v>
      </c>
      <c r="Q98" s="69">
        <f t="shared" si="89"/>
        <v>42347.48</v>
      </c>
      <c r="S98" s="13">
        <v>1</v>
      </c>
      <c r="T98" s="103"/>
      <c r="U98" s="1">
        <v>7.4132656294510279E-10</v>
      </c>
      <c r="V98" s="1">
        <v>1.1832581746466708E-18</v>
      </c>
      <c r="W98" s="1">
        <v>3.1212414895461445E-25</v>
      </c>
      <c r="X98" s="1">
        <v>5.6412405292293662E-9</v>
      </c>
      <c r="Y98" s="1">
        <v>7.1515364506669922E-4</v>
      </c>
      <c r="Z98" s="1">
        <v>1.9789372724651061E-3</v>
      </c>
      <c r="AA98" s="1">
        <v>6.5079326965241571E-7</v>
      </c>
      <c r="AB98" s="1">
        <v>81.698003718218814</v>
      </c>
      <c r="AC98" s="1">
        <v>1.6934852749474777E-4</v>
      </c>
      <c r="AD98" s="1">
        <v>8.5381378080766799E-8</v>
      </c>
      <c r="AE98" s="1">
        <v>2.3476855827404857E-18</v>
      </c>
      <c r="AF98" s="1">
        <f t="shared" si="90"/>
        <v>12388</v>
      </c>
      <c r="AG98" s="1">
        <f t="shared" si="91"/>
        <v>9.3723097864376066E-3</v>
      </c>
      <c r="AH98" s="33">
        <f t="shared" si="92"/>
        <v>6.4623948339546372E-7</v>
      </c>
      <c r="AI98" s="33">
        <f t="shared" si="93"/>
        <v>6.7898621609170685E-3</v>
      </c>
      <c r="AJ98" s="1">
        <f t="shared" si="94"/>
        <v>6.7898621609170685E-3</v>
      </c>
      <c r="AM98" s="13">
        <f t="shared" si="95"/>
        <v>6.7898621609170685E-3</v>
      </c>
      <c r="AN98" s="1">
        <f t="shared" si="96"/>
        <v>3.3863378440177308E-3</v>
      </c>
      <c r="AO98" s="1">
        <f t="shared" si="97"/>
        <v>1.0428865964126315</v>
      </c>
      <c r="AP98" s="1">
        <f t="shared" si="98"/>
        <v>0.9999978306042695</v>
      </c>
      <c r="AQ98" s="1">
        <f t="shared" si="99"/>
        <v>5.4037562258018312E-2</v>
      </c>
      <c r="AR98" s="1">
        <f t="shared" si="100"/>
        <v>0.89994292221233119</v>
      </c>
      <c r="AS98" s="1">
        <f t="shared" si="101"/>
        <v>0.48301986787979473</v>
      </c>
      <c r="AT98" s="1">
        <f t="shared" si="105"/>
        <v>7.1301756917875121</v>
      </c>
      <c r="AU98" s="1">
        <f t="shared" si="105"/>
        <v>7.1301756913253467</v>
      </c>
      <c r="AV98" s="1">
        <f t="shared" si="105"/>
        <v>7.130175681209348</v>
      </c>
      <c r="AW98" s="1">
        <f t="shared" si="105"/>
        <v>7.1301754597876768</v>
      </c>
      <c r="AX98" s="1">
        <f t="shared" si="105"/>
        <v>7.1301706132651388</v>
      </c>
      <c r="AY98" s="1">
        <f t="shared" si="105"/>
        <v>7.1300645382510019</v>
      </c>
      <c r="AZ98" s="1">
        <f t="shared" si="105"/>
        <v>7.1277460699294037</v>
      </c>
      <c r="BA98" s="1">
        <f t="shared" si="102"/>
        <v>7.0784837647114536</v>
      </c>
      <c r="BC98" s="1">
        <f t="shared" ref="BC98:BC111" si="108">AH$3+AH$4*BD98+AH$5*BD98^2</f>
        <v>1.3652666603164162E-2</v>
      </c>
      <c r="BD98" s="1">
        <v>17200</v>
      </c>
      <c r="BE98" s="1">
        <f t="shared" ref="BE98:BE111" si="109">AH$3+AH$4*BD98+AH$5*BD98^2+BG98</f>
        <v>1.0454032493302349E-2</v>
      </c>
      <c r="BF98" s="1">
        <f t="shared" ref="BF98:BF111" si="110">AH$3+AH$4*BD98+AH$5*BD98^2</f>
        <v>1.3652666603164162E-2</v>
      </c>
      <c r="BG98" s="1">
        <f t="shared" ref="BG98:BG111" si="111">$AH$6*($AH$11/BH98*BI98+$AH$12)</f>
        <v>-3.1986341098618133E-3</v>
      </c>
      <c r="BH98" s="1">
        <f t="shared" ref="BH98:BH111" si="112">1+$AH$7*COS(BJ98)</f>
        <v>0.94023704603525349</v>
      </c>
      <c r="BI98" s="1">
        <f t="shared" ref="BI98:BI111" si="113">SIN(BJ98+RADIANS($AH$9))</f>
        <v>-0.93058958928662849</v>
      </c>
      <c r="BJ98" s="1">
        <f t="shared" ref="BJ98:BJ111" si="114">2*ATAN(BK98)</f>
        <v>-2.6185088567490529</v>
      </c>
      <c r="BK98" s="1">
        <f t="shared" ref="BK98:BK111" si="115">SQRT((1+$AH$7)/(1-$AH$7))*TAN(BL98/2)</f>
        <v>-3.7358983587860317</v>
      </c>
      <c r="BL98" s="1">
        <f t="shared" si="106"/>
        <v>9.9834263479796341</v>
      </c>
      <c r="BM98" s="1">
        <f t="shared" si="106"/>
        <v>9.9834263495138202</v>
      </c>
      <c r="BN98" s="1">
        <f t="shared" si="106"/>
        <v>9.9834263232883096</v>
      </c>
      <c r="BO98" s="1">
        <f t="shared" si="106"/>
        <v>9.9834267715895813</v>
      </c>
      <c r="BP98" s="1">
        <f t="shared" si="106"/>
        <v>9.9834191083040409</v>
      </c>
      <c r="BQ98" s="1">
        <f t="shared" si="106"/>
        <v>9.9835501099604791</v>
      </c>
      <c r="BR98" s="1">
        <f t="shared" si="106"/>
        <v>9.9813121465972827</v>
      </c>
      <c r="BS98" s="1">
        <f t="shared" ref="BS98:BS111" si="116">RADIANS($AH$9)+$AH$18*(BD98-AH$15)</f>
        <v>10.019992686354041</v>
      </c>
    </row>
    <row r="99" spans="1:71" x14ac:dyDescent="0.2">
      <c r="A99" s="80" t="s">
        <v>127</v>
      </c>
      <c r="B99" s="81" t="s">
        <v>109</v>
      </c>
      <c r="C99" s="80">
        <v>57365.981099999997</v>
      </c>
      <c r="D99" s="80" t="s">
        <v>128</v>
      </c>
      <c r="E99" s="1">
        <f t="shared" si="87"/>
        <v>12388.042336087608</v>
      </c>
      <c r="F99" s="1">
        <f t="shared" si="88"/>
        <v>12388</v>
      </c>
      <c r="G99" s="1">
        <f t="shared" si="103"/>
        <v>1.1276199998974334E-2</v>
      </c>
      <c r="J99" s="1">
        <f t="shared" si="107"/>
        <v>1.1276199998974334E-2</v>
      </c>
      <c r="Q99" s="69">
        <f t="shared" si="89"/>
        <v>42347.481099999997</v>
      </c>
      <c r="S99" s="13">
        <v>1</v>
      </c>
      <c r="T99" s="103"/>
      <c r="AF99" s="1">
        <f t="shared" si="90"/>
        <v>12388</v>
      </c>
      <c r="AG99" s="1">
        <f t="shared" si="91"/>
        <v>9.3723097864376066E-3</v>
      </c>
      <c r="AH99" s="33">
        <f t="shared" si="92"/>
        <v>3.624797941393147E-6</v>
      </c>
      <c r="AI99" s="33">
        <f t="shared" si="93"/>
        <v>7.8898621549566041E-3</v>
      </c>
      <c r="AJ99" s="1">
        <f t="shared" si="94"/>
        <v>7.8898621549566041E-3</v>
      </c>
      <c r="AM99" s="13">
        <f t="shared" si="95"/>
        <v>7.8898621549566041E-3</v>
      </c>
      <c r="AN99" s="1">
        <f t="shared" si="96"/>
        <v>3.3863378440177308E-3</v>
      </c>
      <c r="AO99" s="1">
        <f t="shared" si="97"/>
        <v>1.0428865964126315</v>
      </c>
      <c r="AP99" s="1">
        <f t="shared" si="98"/>
        <v>0.9999978306042695</v>
      </c>
      <c r="AQ99" s="1">
        <f t="shared" si="99"/>
        <v>5.4037562258018312E-2</v>
      </c>
      <c r="AR99" s="1">
        <f t="shared" si="100"/>
        <v>0.89994292221233119</v>
      </c>
      <c r="AS99" s="1">
        <f t="shared" si="101"/>
        <v>0.48301986787979473</v>
      </c>
      <c r="AT99" s="1">
        <f t="shared" si="105"/>
        <v>7.1301756917875121</v>
      </c>
      <c r="AU99" s="1">
        <f t="shared" si="105"/>
        <v>7.1301756913253467</v>
      </c>
      <c r="AV99" s="1">
        <f t="shared" si="105"/>
        <v>7.130175681209348</v>
      </c>
      <c r="AW99" s="1">
        <f t="shared" si="105"/>
        <v>7.1301754597876768</v>
      </c>
      <c r="AX99" s="1">
        <f t="shared" si="105"/>
        <v>7.1301706132651388</v>
      </c>
      <c r="AY99" s="1">
        <f t="shared" si="105"/>
        <v>7.1300645382510019</v>
      </c>
      <c r="AZ99" s="1">
        <f t="shared" si="105"/>
        <v>7.1277460699294037</v>
      </c>
      <c r="BA99" s="1">
        <f t="shared" si="102"/>
        <v>7.0784837647114536</v>
      </c>
      <c r="BC99" s="1">
        <f t="shared" si="108"/>
        <v>1.4013493056165945E-2</v>
      </c>
      <c r="BD99" s="1">
        <v>17400</v>
      </c>
      <c r="BE99" s="1">
        <f t="shared" si="109"/>
        <v>1.0706400406011087E-2</v>
      </c>
      <c r="BF99" s="1">
        <f t="shared" si="110"/>
        <v>1.4013493056165945E-2</v>
      </c>
      <c r="BG99" s="1">
        <f t="shared" si="111"/>
        <v>-3.3070926501548585E-3</v>
      </c>
      <c r="BH99" s="1">
        <f t="shared" si="112"/>
        <v>0.94435382865471507</v>
      </c>
      <c r="BI99" s="1">
        <f t="shared" si="113"/>
        <v>-0.96497305036256575</v>
      </c>
      <c r="BJ99" s="1">
        <f t="shared" si="114"/>
        <v>-2.5091884017185029</v>
      </c>
      <c r="BK99" s="1">
        <f t="shared" si="115"/>
        <v>-3.0564240581678019</v>
      </c>
      <c r="BL99" s="1">
        <f t="shared" si="106"/>
        <v>10.099172247176224</v>
      </c>
      <c r="BM99" s="1">
        <f t="shared" si="106"/>
        <v>10.09917224826909</v>
      </c>
      <c r="BN99" s="1">
        <f t="shared" si="106"/>
        <v>10.09917222798777</v>
      </c>
      <c r="BO99" s="1">
        <f t="shared" si="106"/>
        <v>10.099172604366792</v>
      </c>
      <c r="BP99" s="1">
        <f t="shared" si="106"/>
        <v>10.099165619574897</v>
      </c>
      <c r="BQ99" s="1">
        <f t="shared" si="106"/>
        <v>10.099295248770451</v>
      </c>
      <c r="BR99" s="1">
        <f t="shared" si="106"/>
        <v>10.096891672248736</v>
      </c>
      <c r="BS99" s="1">
        <f t="shared" si="116"/>
        <v>10.142249915017491</v>
      </c>
    </row>
    <row r="100" spans="1:71" x14ac:dyDescent="0.2">
      <c r="A100" s="80" t="s">
        <v>127</v>
      </c>
      <c r="B100" s="81" t="s">
        <v>110</v>
      </c>
      <c r="C100" s="80">
        <v>57366.1103</v>
      </c>
      <c r="D100" s="80" t="s">
        <v>129</v>
      </c>
      <c r="E100" s="1">
        <f t="shared" si="87"/>
        <v>12388.527412843883</v>
      </c>
      <c r="F100" s="1">
        <f t="shared" si="88"/>
        <v>12388.5</v>
      </c>
      <c r="G100" s="1">
        <f t="shared" si="103"/>
        <v>7.3014000008697622E-3</v>
      </c>
      <c r="J100" s="1">
        <f t="shared" si="107"/>
        <v>7.3014000008697622E-3</v>
      </c>
      <c r="Q100" s="69">
        <f t="shared" si="89"/>
        <v>42347.6103</v>
      </c>
      <c r="S100" s="13">
        <v>1</v>
      </c>
      <c r="T100" s="103"/>
      <c r="AF100" s="1">
        <f t="shared" si="90"/>
        <v>12388.5</v>
      </c>
      <c r="AG100" s="1">
        <f t="shared" si="91"/>
        <v>9.3730589635566252E-3</v>
      </c>
      <c r="AH100" s="33">
        <f t="shared" si="92"/>
        <v>4.2917708576808093E-6</v>
      </c>
      <c r="AI100" s="33">
        <f t="shared" si="93"/>
        <v>3.915008376709701E-3</v>
      </c>
      <c r="AJ100" s="1">
        <f t="shared" si="94"/>
        <v>3.915008376709701E-3</v>
      </c>
      <c r="AM100" s="13">
        <f t="shared" si="95"/>
        <v>3.915008376709701E-3</v>
      </c>
      <c r="AN100" s="1">
        <f t="shared" si="96"/>
        <v>3.3863916241600612E-3</v>
      </c>
      <c r="AO100" s="1">
        <f t="shared" si="97"/>
        <v>1.0428685020850572</v>
      </c>
      <c r="AP100" s="1">
        <f t="shared" si="98"/>
        <v>0.99999707717206054</v>
      </c>
      <c r="AQ100" s="1">
        <f t="shared" si="99"/>
        <v>5.4051917779414566E-2</v>
      </c>
      <c r="AR100" s="1">
        <f t="shared" si="100"/>
        <v>0.90027772495907499</v>
      </c>
      <c r="AS100" s="1">
        <f t="shared" si="101"/>
        <v>0.4832263420621119</v>
      </c>
      <c r="AT100" s="1">
        <f t="shared" si="105"/>
        <v>7.1304959643643144</v>
      </c>
      <c r="AU100" s="1">
        <f t="shared" si="105"/>
        <v>7.1304959639030017</v>
      </c>
      <c r="AV100" s="1">
        <f t="shared" si="105"/>
        <v>7.1304959538020158</v>
      </c>
      <c r="AW100" s="1">
        <f t="shared" si="105"/>
        <v>7.130495732628785</v>
      </c>
      <c r="AX100" s="1">
        <f t="shared" si="105"/>
        <v>7.1304908897890069</v>
      </c>
      <c r="AY100" s="1">
        <f t="shared" si="105"/>
        <v>7.1303848569515988</v>
      </c>
      <c r="AZ100" s="1">
        <f t="shared" si="105"/>
        <v>7.1280664721640639</v>
      </c>
      <c r="BA100" s="1">
        <f t="shared" si="102"/>
        <v>7.0787894077831117</v>
      </c>
      <c r="BC100" s="1">
        <f t="shared" si="108"/>
        <v>1.4377685627652037E-2</v>
      </c>
      <c r="BD100" s="1">
        <v>17600</v>
      </c>
      <c r="BE100" s="1">
        <f t="shared" si="109"/>
        <v>1.1006192745927252E-2</v>
      </c>
      <c r="BF100" s="1">
        <f t="shared" si="110"/>
        <v>1.4377685627652037E-2</v>
      </c>
      <c r="BG100" s="1">
        <f t="shared" si="111"/>
        <v>-3.3714928817247846E-3</v>
      </c>
      <c r="BH100" s="1">
        <f t="shared" si="112"/>
        <v>0.9491835213315768</v>
      </c>
      <c r="BI100" s="1">
        <f t="shared" si="113"/>
        <v>-0.98799698782193335</v>
      </c>
      <c r="BJ100" s="1">
        <f t="shared" si="114"/>
        <v>-2.3988268822090508</v>
      </c>
      <c r="BK100" s="1">
        <f t="shared" si="115"/>
        <v>-2.5676911398139963</v>
      </c>
      <c r="BL100" s="1">
        <f t="shared" si="106"/>
        <v>10.215467934024899</v>
      </c>
      <c r="BM100" s="1">
        <f t="shared" si="106"/>
        <v>10.215467934679857</v>
      </c>
      <c r="BN100" s="1">
        <f t="shared" si="106"/>
        <v>10.215467921181929</v>
      </c>
      <c r="BO100" s="1">
        <f t="shared" si="106"/>
        <v>10.215468199358268</v>
      </c>
      <c r="BP100" s="1">
        <f t="shared" si="106"/>
        <v>10.215462466488487</v>
      </c>
      <c r="BQ100" s="1">
        <f t="shared" si="106"/>
        <v>10.215580620545971</v>
      </c>
      <c r="BR100" s="1">
        <f t="shared" si="106"/>
        <v>10.21314831581428</v>
      </c>
      <c r="BS100" s="1">
        <f t="shared" si="116"/>
        <v>10.264507143680937</v>
      </c>
    </row>
    <row r="101" spans="1:71" x14ac:dyDescent="0.2">
      <c r="A101" s="80" t="s">
        <v>127</v>
      </c>
      <c r="B101" s="81" t="s">
        <v>110</v>
      </c>
      <c r="C101" s="80">
        <v>57366.111499999999</v>
      </c>
      <c r="D101" s="80" t="s">
        <v>130</v>
      </c>
      <c r="E101" s="1">
        <f t="shared" si="87"/>
        <v>12388.531918200748</v>
      </c>
      <c r="F101" s="1">
        <f t="shared" si="88"/>
        <v>12388.5</v>
      </c>
      <c r="G101" s="1">
        <f t="shared" si="103"/>
        <v>8.5013999996590428E-3</v>
      </c>
      <c r="J101" s="1">
        <f t="shared" si="107"/>
        <v>8.5013999996590428E-3</v>
      </c>
      <c r="Q101" s="69">
        <f t="shared" si="89"/>
        <v>42347.611499999999</v>
      </c>
      <c r="S101" s="13">
        <v>1</v>
      </c>
      <c r="T101" s="103"/>
      <c r="AF101" s="1">
        <f t="shared" si="90"/>
        <v>12388.5</v>
      </c>
      <c r="AG101" s="1">
        <f t="shared" si="91"/>
        <v>9.3730589635566252E-3</v>
      </c>
      <c r="AH101" s="33">
        <f t="shared" si="92"/>
        <v>7.5978934934300686E-7</v>
      </c>
      <c r="AI101" s="33">
        <f t="shared" si="93"/>
        <v>5.1150083754989816E-3</v>
      </c>
      <c r="AJ101" s="1">
        <f t="shared" si="94"/>
        <v>5.1150083754989816E-3</v>
      </c>
      <c r="AM101" s="13">
        <f t="shared" si="95"/>
        <v>5.1150083754989816E-3</v>
      </c>
      <c r="AN101" s="1">
        <f t="shared" si="96"/>
        <v>3.3863916241600612E-3</v>
      </c>
      <c r="AO101" s="1">
        <f t="shared" si="97"/>
        <v>1.0428685020850572</v>
      </c>
      <c r="AP101" s="1">
        <f t="shared" si="98"/>
        <v>0.99999707717206054</v>
      </c>
      <c r="AQ101" s="1">
        <f t="shared" si="99"/>
        <v>5.4051917779414566E-2</v>
      </c>
      <c r="AR101" s="1">
        <f t="shared" si="100"/>
        <v>0.90027772495907499</v>
      </c>
      <c r="AS101" s="1">
        <f t="shared" si="101"/>
        <v>0.4832263420621119</v>
      </c>
      <c r="AT101" s="1">
        <f t="shared" ref="AT101:AZ110" si="117">$BA101+$AH$7*SIN(AU101)</f>
        <v>7.1304959643643144</v>
      </c>
      <c r="AU101" s="1">
        <f t="shared" si="117"/>
        <v>7.1304959639030017</v>
      </c>
      <c r="AV101" s="1">
        <f t="shared" si="117"/>
        <v>7.1304959538020158</v>
      </c>
      <c r="AW101" s="1">
        <f t="shared" si="117"/>
        <v>7.130495732628785</v>
      </c>
      <c r="AX101" s="1">
        <f t="shared" si="117"/>
        <v>7.1304908897890069</v>
      </c>
      <c r="AY101" s="1">
        <f t="shared" si="117"/>
        <v>7.1303848569515988</v>
      </c>
      <c r="AZ101" s="1">
        <f t="shared" si="117"/>
        <v>7.1280664721640639</v>
      </c>
      <c r="BA101" s="1">
        <f t="shared" si="102"/>
        <v>7.0787894077831117</v>
      </c>
      <c r="BC101" s="1">
        <f t="shared" si="108"/>
        <v>1.4745244317622443E-2</v>
      </c>
      <c r="BD101" s="1">
        <v>17800</v>
      </c>
      <c r="BE101" s="1">
        <f t="shared" si="109"/>
        <v>1.1354921073376822E-2</v>
      </c>
      <c r="BF101" s="1">
        <f t="shared" si="110"/>
        <v>1.4745244317622443E-2</v>
      </c>
      <c r="BG101" s="1">
        <f t="shared" si="111"/>
        <v>-3.3903232442456213E-3</v>
      </c>
      <c r="BH101" s="1">
        <f t="shared" si="112"/>
        <v>0.95469440600918309</v>
      </c>
      <c r="BI101" s="1">
        <f t="shared" si="113"/>
        <v>-0.99905301682201442</v>
      </c>
      <c r="BJ101" s="1">
        <f t="shared" si="114"/>
        <v>-2.2872558672012864</v>
      </c>
      <c r="BK101" s="1">
        <f t="shared" si="115"/>
        <v>-2.1968448978077917</v>
      </c>
      <c r="BL101" s="1">
        <f t="shared" si="106"/>
        <v>10.332399113044707</v>
      </c>
      <c r="BM101" s="1">
        <f t="shared" si="106"/>
        <v>10.332399113365998</v>
      </c>
      <c r="BN101" s="1">
        <f t="shared" si="106"/>
        <v>10.332399105800933</v>
      </c>
      <c r="BO101" s="1">
        <f t="shared" si="106"/>
        <v>10.332399283926442</v>
      </c>
      <c r="BP101" s="1">
        <f t="shared" si="106"/>
        <v>10.332395089829593</v>
      </c>
      <c r="BQ101" s="1">
        <f t="shared" si="106"/>
        <v>10.332493848919652</v>
      </c>
      <c r="BR101" s="1">
        <f t="shared" si="106"/>
        <v>10.330171655359935</v>
      </c>
      <c r="BS101" s="1">
        <f t="shared" si="116"/>
        <v>10.386764372344388</v>
      </c>
    </row>
    <row r="102" spans="1:71" x14ac:dyDescent="0.2">
      <c r="A102" s="80" t="s">
        <v>127</v>
      </c>
      <c r="B102" s="81" t="s">
        <v>110</v>
      </c>
      <c r="C102" s="80">
        <v>57366.111700000001</v>
      </c>
      <c r="D102" s="80" t="s">
        <v>128</v>
      </c>
      <c r="E102" s="1">
        <f t="shared" si="87"/>
        <v>12388.532669093567</v>
      </c>
      <c r="F102" s="1">
        <f t="shared" si="88"/>
        <v>12388.5</v>
      </c>
      <c r="G102" s="1">
        <f t="shared" si="103"/>
        <v>8.7014000018825755E-3</v>
      </c>
      <c r="J102" s="1">
        <f t="shared" si="107"/>
        <v>8.7014000018825755E-3</v>
      </c>
      <c r="Q102" s="69">
        <f t="shared" si="89"/>
        <v>42347.611700000001</v>
      </c>
      <c r="S102" s="13">
        <v>1</v>
      </c>
      <c r="T102" s="103"/>
      <c r="AF102" s="1">
        <f t="shared" si="90"/>
        <v>12388.5</v>
      </c>
      <c r="AG102" s="1">
        <f t="shared" si="91"/>
        <v>9.3730589635566252E-3</v>
      </c>
      <c r="AH102" s="33">
        <f t="shared" si="92"/>
        <v>4.5112576079706262E-7</v>
      </c>
      <c r="AI102" s="33">
        <f t="shared" si="93"/>
        <v>5.3150083777225143E-3</v>
      </c>
      <c r="AJ102" s="1">
        <f t="shared" si="94"/>
        <v>5.3150083777225143E-3</v>
      </c>
      <c r="AM102" s="13">
        <f t="shared" si="95"/>
        <v>5.3150083777225143E-3</v>
      </c>
      <c r="AN102" s="1">
        <f t="shared" si="96"/>
        <v>3.3863916241600612E-3</v>
      </c>
      <c r="AO102" s="1">
        <f t="shared" si="97"/>
        <v>1.0428685020850572</v>
      </c>
      <c r="AP102" s="1">
        <f t="shared" si="98"/>
        <v>0.99999707717206054</v>
      </c>
      <c r="AQ102" s="1">
        <f t="shared" si="99"/>
        <v>5.4051917779414566E-2</v>
      </c>
      <c r="AR102" s="1">
        <f t="shared" si="100"/>
        <v>0.90027772495907499</v>
      </c>
      <c r="AS102" s="1">
        <f t="shared" si="101"/>
        <v>0.4832263420621119</v>
      </c>
      <c r="AT102" s="1">
        <f t="shared" si="117"/>
        <v>7.1304959643643144</v>
      </c>
      <c r="AU102" s="1">
        <f t="shared" si="117"/>
        <v>7.1304959639030017</v>
      </c>
      <c r="AV102" s="1">
        <f t="shared" si="117"/>
        <v>7.1304959538020158</v>
      </c>
      <c r="AW102" s="1">
        <f t="shared" si="117"/>
        <v>7.130495732628785</v>
      </c>
      <c r="AX102" s="1">
        <f t="shared" si="117"/>
        <v>7.1304908897890069</v>
      </c>
      <c r="AY102" s="1">
        <f t="shared" si="117"/>
        <v>7.1303848569515988</v>
      </c>
      <c r="AZ102" s="1">
        <f t="shared" si="117"/>
        <v>7.1280664721640639</v>
      </c>
      <c r="BA102" s="1">
        <f t="shared" si="102"/>
        <v>7.0787894077831117</v>
      </c>
      <c r="BC102" s="1">
        <f t="shared" si="108"/>
        <v>1.5116169126077156E-2</v>
      </c>
      <c r="BD102" s="1">
        <v>18000</v>
      </c>
      <c r="BE102" s="1">
        <f t="shared" si="109"/>
        <v>1.1753629031259184E-2</v>
      </c>
      <c r="BF102" s="1">
        <f t="shared" si="110"/>
        <v>1.5116169126077156E-2</v>
      </c>
      <c r="BG102" s="1">
        <f t="shared" si="111"/>
        <v>-3.362540094817971E-3</v>
      </c>
      <c r="BH102" s="1">
        <f t="shared" si="112"/>
        <v>0.96084657744093938</v>
      </c>
      <c r="BI102" s="1">
        <f t="shared" si="113"/>
        <v>-0.99759139758338877</v>
      </c>
      <c r="BJ102" s="1">
        <f t="shared" si="114"/>
        <v>-2.1743126833856139</v>
      </c>
      <c r="BK102" s="1">
        <f t="shared" si="115"/>
        <v>-1.9038690823864295</v>
      </c>
      <c r="BL102" s="1">
        <f t="shared" ref="BL102:BR111" si="118">$BS102+$AH$7*SIN(BM102)</f>
        <v>10.450047102447124</v>
      </c>
      <c r="BM102" s="1">
        <f t="shared" si="118"/>
        <v>10.450047102569508</v>
      </c>
      <c r="BN102" s="1">
        <f t="shared" si="118"/>
        <v>10.450047099150547</v>
      </c>
      <c r="BO102" s="1">
        <f t="shared" si="118"/>
        <v>10.450047194663895</v>
      </c>
      <c r="BP102" s="1">
        <f t="shared" si="118"/>
        <v>10.450044526372702</v>
      </c>
      <c r="BQ102" s="1">
        <f t="shared" si="118"/>
        <v>10.450119073016253</v>
      </c>
      <c r="BR102" s="1">
        <f t="shared" si="118"/>
        <v>10.44803982354397</v>
      </c>
      <c r="BS102" s="1">
        <f t="shared" si="116"/>
        <v>10.509021601007838</v>
      </c>
    </row>
    <row r="103" spans="1:71" x14ac:dyDescent="0.2">
      <c r="A103" s="75" t="s">
        <v>132</v>
      </c>
      <c r="B103" s="52"/>
      <c r="C103" s="64">
        <v>57389.684000000001</v>
      </c>
      <c r="D103" s="64">
        <v>2.0000000000000001E-4</v>
      </c>
      <c r="E103" s="1">
        <f t="shared" si="87"/>
        <v>12477.034022202413</v>
      </c>
      <c r="F103" s="1">
        <f t="shared" si="88"/>
        <v>12477</v>
      </c>
      <c r="G103" s="1">
        <f t="shared" si="103"/>
        <v>9.0618000031099655E-3</v>
      </c>
      <c r="K103" s="1">
        <f t="shared" ref="K103:K112" si="119">+G103</f>
        <v>9.0618000031099655E-3</v>
      </c>
      <c r="Q103" s="69">
        <f t="shared" si="89"/>
        <v>42371.184000000001</v>
      </c>
      <c r="S103" s="13">
        <v>1</v>
      </c>
      <c r="T103" s="103"/>
      <c r="U103" s="1">
        <v>6.738391526466537E-7</v>
      </c>
      <c r="V103" s="1">
        <v>2.6201589797288119E-14</v>
      </c>
      <c r="W103" s="1">
        <v>6.1655806960213471E-23</v>
      </c>
      <c r="X103" s="1">
        <v>9.7376002710902122E-9</v>
      </c>
      <c r="Y103" s="1">
        <v>3.223493954512555E-4</v>
      </c>
      <c r="Z103" s="1">
        <v>9.4098480875705648E-5</v>
      </c>
      <c r="AA103" s="1">
        <v>1.5823853454962353E-3</v>
      </c>
      <c r="AB103" s="1">
        <v>67.963158079687346</v>
      </c>
      <c r="AC103" s="1">
        <v>2.9232014814777827E-4</v>
      </c>
      <c r="AD103" s="1">
        <v>1.1254853806065012E-7</v>
      </c>
      <c r="AE103" s="1">
        <v>4.6375280341979986E-16</v>
      </c>
      <c r="AF103" s="1">
        <f t="shared" si="90"/>
        <v>12477</v>
      </c>
      <c r="AG103" s="1">
        <f t="shared" si="91"/>
        <v>9.5005213648727705E-3</v>
      </c>
      <c r="AH103" s="33">
        <f t="shared" si="92"/>
        <v>1.9247643326701006E-7</v>
      </c>
      <c r="AI103" s="33">
        <f t="shared" si="93"/>
        <v>5.6713626579105577E-3</v>
      </c>
      <c r="AJ103" s="1">
        <f t="shared" si="94"/>
        <v>5.6713626579105577E-3</v>
      </c>
      <c r="AM103" s="13">
        <f t="shared" si="95"/>
        <v>5.6713626579105577E-3</v>
      </c>
      <c r="AN103" s="1">
        <f t="shared" si="96"/>
        <v>3.3904373451994077E-3</v>
      </c>
      <c r="AO103" s="1">
        <f t="shared" si="97"/>
        <v>1.0396024707153511</v>
      </c>
      <c r="AP103" s="1">
        <f t="shared" si="98"/>
        <v>0.99810992498923845</v>
      </c>
      <c r="AQ103" s="1">
        <f t="shared" si="99"/>
        <v>5.6488605929770522E-2</v>
      </c>
      <c r="AR103" s="1">
        <f t="shared" si="100"/>
        <v>0.95935255794830099</v>
      </c>
      <c r="AS103" s="1">
        <f t="shared" si="101"/>
        <v>0.52019945254496069</v>
      </c>
      <c r="AT103" s="1">
        <f t="shared" si="117"/>
        <v>7.1870955112224362</v>
      </c>
      <c r="AU103" s="1">
        <f t="shared" si="117"/>
        <v>7.1870955108979846</v>
      </c>
      <c r="AV103" s="1">
        <f t="shared" si="117"/>
        <v>7.1870955032945893</v>
      </c>
      <c r="AW103" s="1">
        <f t="shared" si="117"/>
        <v>7.1870953251117893</v>
      </c>
      <c r="AX103" s="1">
        <f t="shared" si="117"/>
        <v>7.1870911494744041</v>
      </c>
      <c r="AY103" s="1">
        <f t="shared" si="117"/>
        <v>7.1869933015466412</v>
      </c>
      <c r="AZ103" s="1">
        <f t="shared" si="117"/>
        <v>7.1847038948830066</v>
      </c>
      <c r="BA103" s="1">
        <f t="shared" si="102"/>
        <v>7.1328882314666879</v>
      </c>
      <c r="BC103" s="1">
        <f t="shared" si="108"/>
        <v>1.5490460053016184E-2</v>
      </c>
      <c r="BD103" s="1">
        <v>18200</v>
      </c>
      <c r="BE103" s="1">
        <f t="shared" si="109"/>
        <v>1.2202846624106572E-2</v>
      </c>
      <c r="BF103" s="1">
        <f t="shared" si="110"/>
        <v>1.5490460053016184E-2</v>
      </c>
      <c r="BG103" s="1">
        <f t="shared" si="111"/>
        <v>-3.2876134289096135E-3</v>
      </c>
      <c r="BH103" s="1">
        <f t="shared" si="112"/>
        <v>0.96759063095325748</v>
      </c>
      <c r="BI103" s="1">
        <f t="shared" si="113"/>
        <v>-0.98313976620657206</v>
      </c>
      <c r="BJ103" s="1">
        <f t="shared" si="114"/>
        <v>-2.0598423829684478</v>
      </c>
      <c r="BK103" s="1">
        <f t="shared" si="115"/>
        <v>-1.6649466847584613</v>
      </c>
      <c r="BL103" s="1">
        <f t="shared" si="118"/>
        <v>10.568487748885634</v>
      </c>
      <c r="BM103" s="1">
        <f t="shared" si="118"/>
        <v>10.568487748918413</v>
      </c>
      <c r="BN103" s="1">
        <f t="shared" si="118"/>
        <v>10.568487747771345</v>
      </c>
      <c r="BO103" s="1">
        <f t="shared" si="118"/>
        <v>10.568487787912064</v>
      </c>
      <c r="BP103" s="1">
        <f t="shared" si="118"/>
        <v>10.568486383222844</v>
      </c>
      <c r="BQ103" s="1">
        <f t="shared" si="118"/>
        <v>10.568535541666423</v>
      </c>
      <c r="BR103" s="1">
        <f t="shared" si="118"/>
        <v>10.566818341235249</v>
      </c>
      <c r="BS103" s="1">
        <f t="shared" si="116"/>
        <v>10.631278829671285</v>
      </c>
    </row>
    <row r="104" spans="1:71" x14ac:dyDescent="0.2">
      <c r="A104" s="39" t="s">
        <v>133</v>
      </c>
      <c r="B104" s="54" t="s">
        <v>110</v>
      </c>
      <c r="C104" s="64">
        <v>57406.597099999999</v>
      </c>
      <c r="D104" s="76"/>
      <c r="E104" s="1">
        <f t="shared" si="87"/>
        <v>12540.533648257786</v>
      </c>
      <c r="F104" s="1">
        <f t="shared" si="88"/>
        <v>12540.5</v>
      </c>
      <c r="G104" s="1">
        <f t="shared" si="103"/>
        <v>8.9622000014060177E-3</v>
      </c>
      <c r="K104" s="1">
        <f t="shared" si="119"/>
        <v>8.9622000014060177E-3</v>
      </c>
      <c r="Q104" s="69">
        <f t="shared" si="89"/>
        <v>42388.097099999999</v>
      </c>
      <c r="S104" s="13">
        <v>1</v>
      </c>
      <c r="T104" s="103"/>
      <c r="AF104" s="1">
        <f t="shared" si="90"/>
        <v>12540.5</v>
      </c>
      <c r="AG104" s="1">
        <f t="shared" si="91"/>
        <v>9.5857102932237846E-3</v>
      </c>
      <c r="AH104" s="33">
        <f t="shared" si="92"/>
        <v>3.887650840026768E-7</v>
      </c>
      <c r="AI104" s="33">
        <f t="shared" si="93"/>
        <v>5.5755330613227808E-3</v>
      </c>
      <c r="AJ104" s="1">
        <f t="shared" si="94"/>
        <v>5.5755330613227808E-3</v>
      </c>
      <c r="AM104" s="13">
        <f t="shared" si="95"/>
        <v>5.5755330613227808E-3</v>
      </c>
      <c r="AN104" s="1">
        <f t="shared" si="96"/>
        <v>3.3866669400832369E-3</v>
      </c>
      <c r="AO104" s="1">
        <f t="shared" si="97"/>
        <v>1.0371866824748595</v>
      </c>
      <c r="AP104" s="1">
        <f t="shared" si="98"/>
        <v>0.99463333294884915</v>
      </c>
      <c r="AQ104" s="1">
        <f t="shared" si="99"/>
        <v>5.8107391381502567E-2</v>
      </c>
      <c r="AR104" s="1">
        <f t="shared" si="100"/>
        <v>1.00150813981596</v>
      </c>
      <c r="AS104" s="1">
        <f t="shared" si="101"/>
        <v>0.54728201290945389</v>
      </c>
      <c r="AT104" s="1">
        <f t="shared" si="117"/>
        <v>7.227595467507161</v>
      </c>
      <c r="AU104" s="1">
        <f t="shared" si="117"/>
        <v>7.2275954672631677</v>
      </c>
      <c r="AV104" s="1">
        <f t="shared" si="117"/>
        <v>7.2275954612299973</v>
      </c>
      <c r="AW104" s="1">
        <f t="shared" si="117"/>
        <v>7.227595312049564</v>
      </c>
      <c r="AX104" s="1">
        <f t="shared" si="117"/>
        <v>7.2275916233181237</v>
      </c>
      <c r="AY104" s="1">
        <f t="shared" si="117"/>
        <v>7.2275004193501786</v>
      </c>
      <c r="AZ104" s="1">
        <f t="shared" si="117"/>
        <v>7.2252490411222947</v>
      </c>
      <c r="BA104" s="1">
        <f t="shared" si="102"/>
        <v>7.1717049015673329</v>
      </c>
      <c r="BC104" s="1">
        <f t="shared" si="108"/>
        <v>1.5868117098439521E-2</v>
      </c>
      <c r="BD104" s="1">
        <v>18400</v>
      </c>
      <c r="BE104" s="1">
        <f t="shared" si="109"/>
        <v>1.2702541080836646E-2</v>
      </c>
      <c r="BF104" s="1">
        <f t="shared" si="110"/>
        <v>1.5868117098439521E-2</v>
      </c>
      <c r="BG104" s="1">
        <f t="shared" si="111"/>
        <v>-3.165576017602876E-3</v>
      </c>
      <c r="BH104" s="1">
        <f t="shared" si="112"/>
        <v>0.9748662749272301</v>
      </c>
      <c r="BI104" s="1">
        <f t="shared" si="113"/>
        <v>-0.95532687252281723</v>
      </c>
      <c r="BJ104" s="1">
        <f t="shared" si="114"/>
        <v>-1.9437001687824007</v>
      </c>
      <c r="BK104" s="1">
        <f t="shared" si="115"/>
        <v>-1.4650062157228734</v>
      </c>
      <c r="BL104" s="1">
        <f t="shared" si="118"/>
        <v>10.687790175729461</v>
      </c>
      <c r="BM104" s="1">
        <f t="shared" si="118"/>
        <v>10.687790175734481</v>
      </c>
      <c r="BN104" s="1">
        <f t="shared" si="118"/>
        <v>10.687790175494246</v>
      </c>
      <c r="BO104" s="1">
        <f t="shared" si="118"/>
        <v>10.687790186988915</v>
      </c>
      <c r="BP104" s="1">
        <f t="shared" si="118"/>
        <v>10.687789636997147</v>
      </c>
      <c r="BQ104" s="1">
        <f t="shared" si="118"/>
        <v>10.687815953822833</v>
      </c>
      <c r="BR104" s="1">
        <f t="shared" si="118"/>
        <v>10.686559139403183</v>
      </c>
      <c r="BS104" s="1">
        <f t="shared" si="116"/>
        <v>10.753536058334735</v>
      </c>
    </row>
    <row r="105" spans="1:71" x14ac:dyDescent="0.2">
      <c r="A105" s="39" t="s">
        <v>133</v>
      </c>
      <c r="B105" s="54" t="s">
        <v>110</v>
      </c>
      <c r="C105" s="64">
        <v>57406.597099999999</v>
      </c>
      <c r="D105" s="76"/>
      <c r="E105" s="1">
        <f t="shared" si="87"/>
        <v>12540.533648257786</v>
      </c>
      <c r="F105" s="1">
        <f t="shared" si="88"/>
        <v>12540.5</v>
      </c>
      <c r="G105" s="1">
        <f t="shared" si="103"/>
        <v>8.9622000014060177E-3</v>
      </c>
      <c r="K105" s="1">
        <f t="shared" si="119"/>
        <v>8.9622000014060177E-3</v>
      </c>
      <c r="Q105" s="69">
        <f t="shared" si="89"/>
        <v>42388.097099999999</v>
      </c>
      <c r="S105" s="13">
        <v>1</v>
      </c>
      <c r="T105" s="103"/>
      <c r="AF105" s="1">
        <f t="shared" si="90"/>
        <v>12540.5</v>
      </c>
      <c r="AG105" s="1">
        <f t="shared" si="91"/>
        <v>9.5857102932237846E-3</v>
      </c>
      <c r="AH105" s="33">
        <f t="shared" si="92"/>
        <v>3.887650840026768E-7</v>
      </c>
      <c r="AI105" s="33">
        <f t="shared" si="93"/>
        <v>5.5755330613227808E-3</v>
      </c>
      <c r="AJ105" s="1">
        <f t="shared" si="94"/>
        <v>5.5755330613227808E-3</v>
      </c>
      <c r="AM105" s="13">
        <f t="shared" si="95"/>
        <v>5.5755330613227808E-3</v>
      </c>
      <c r="AN105" s="1">
        <f t="shared" si="96"/>
        <v>3.3866669400832369E-3</v>
      </c>
      <c r="AO105" s="1">
        <f t="shared" si="97"/>
        <v>1.0371866824748595</v>
      </c>
      <c r="AP105" s="1">
        <f t="shared" si="98"/>
        <v>0.99463333294884915</v>
      </c>
      <c r="AQ105" s="1">
        <f t="shared" si="99"/>
        <v>5.8107391381502567E-2</v>
      </c>
      <c r="AR105" s="1">
        <f t="shared" si="100"/>
        <v>1.00150813981596</v>
      </c>
      <c r="AS105" s="1">
        <f t="shared" si="101"/>
        <v>0.54728201290945389</v>
      </c>
      <c r="AT105" s="1">
        <f t="shared" si="117"/>
        <v>7.227595467507161</v>
      </c>
      <c r="AU105" s="1">
        <f t="shared" si="117"/>
        <v>7.2275954672631677</v>
      </c>
      <c r="AV105" s="1">
        <f t="shared" si="117"/>
        <v>7.2275954612299973</v>
      </c>
      <c r="AW105" s="1">
        <f t="shared" si="117"/>
        <v>7.227595312049564</v>
      </c>
      <c r="AX105" s="1">
        <f t="shared" si="117"/>
        <v>7.2275916233181237</v>
      </c>
      <c r="AY105" s="1">
        <f t="shared" si="117"/>
        <v>7.2275004193501786</v>
      </c>
      <c r="AZ105" s="1">
        <f t="shared" si="117"/>
        <v>7.2252490411222947</v>
      </c>
      <c r="BA105" s="1">
        <f t="shared" si="102"/>
        <v>7.1717049015673329</v>
      </c>
      <c r="BC105" s="1">
        <f t="shared" si="108"/>
        <v>1.624914026234717E-2</v>
      </c>
      <c r="BD105" s="1">
        <v>18600</v>
      </c>
      <c r="BE105" s="1">
        <f t="shared" si="109"/>
        <v>1.3252065683621753E-2</v>
      </c>
      <c r="BF105" s="1">
        <f t="shared" si="110"/>
        <v>1.624914026234717E-2</v>
      </c>
      <c r="BG105" s="1">
        <f t="shared" si="111"/>
        <v>-2.9970745787254172E-3</v>
      </c>
      <c r="BH105" s="1">
        <f t="shared" si="112"/>
        <v>0.98260094560612377</v>
      </c>
      <c r="BI105" s="1">
        <f t="shared" si="113"/>
        <v>-0.91391140521519587</v>
      </c>
      <c r="BJ105" s="1">
        <f t="shared" si="114"/>
        <v>-1.825754315160387</v>
      </c>
      <c r="BK105" s="1">
        <f t="shared" si="115"/>
        <v>-1.2940358994371222</v>
      </c>
      <c r="BL105" s="1">
        <f t="shared" si="118"/>
        <v>10.808015360093096</v>
      </c>
      <c r="BM105" s="1">
        <f t="shared" si="118"/>
        <v>10.808015360093352</v>
      </c>
      <c r="BN105" s="1">
        <f t="shared" si="118"/>
        <v>10.808015360073469</v>
      </c>
      <c r="BO105" s="1">
        <f t="shared" si="118"/>
        <v>10.808015361619068</v>
      </c>
      <c r="BP105" s="1">
        <f t="shared" si="118"/>
        <v>10.808015241465725</v>
      </c>
      <c r="BQ105" s="1">
        <f t="shared" si="118"/>
        <v>10.808024582295312</v>
      </c>
      <c r="BR105" s="1">
        <f t="shared" si="118"/>
        <v>10.807299783880655</v>
      </c>
      <c r="BS105" s="1">
        <f t="shared" si="116"/>
        <v>10.875793286998185</v>
      </c>
    </row>
    <row r="106" spans="1:71" x14ac:dyDescent="0.2">
      <c r="A106" s="39" t="s">
        <v>133</v>
      </c>
      <c r="B106" s="54" t="s">
        <v>110</v>
      </c>
      <c r="C106" s="64">
        <v>57406.597800000003</v>
      </c>
      <c r="D106" s="76"/>
      <c r="E106" s="1">
        <f t="shared" si="87"/>
        <v>12540.536276382642</v>
      </c>
      <c r="F106" s="1">
        <f t="shared" si="88"/>
        <v>12540.5</v>
      </c>
      <c r="G106" s="1">
        <f t="shared" si="103"/>
        <v>9.6622000055504031E-3</v>
      </c>
      <c r="K106" s="1">
        <f t="shared" si="119"/>
        <v>9.6622000055504031E-3</v>
      </c>
      <c r="Q106" s="69">
        <f t="shared" si="89"/>
        <v>42388.097800000003</v>
      </c>
      <c r="S106" s="13">
        <v>1</v>
      </c>
      <c r="T106" s="103"/>
      <c r="AF106" s="1">
        <f t="shared" si="90"/>
        <v>12540.5</v>
      </c>
      <c r="AG106" s="1">
        <f t="shared" si="91"/>
        <v>9.5857102932237846E-3</v>
      </c>
      <c r="AH106" s="33">
        <f t="shared" si="92"/>
        <v>5.8506760918088687E-9</v>
      </c>
      <c r="AI106" s="33">
        <f t="shared" si="93"/>
        <v>6.2755330654671662E-3</v>
      </c>
      <c r="AJ106" s="1">
        <f t="shared" si="94"/>
        <v>6.2755330654671662E-3</v>
      </c>
      <c r="AM106" s="13">
        <f t="shared" si="95"/>
        <v>6.2755330654671662E-3</v>
      </c>
      <c r="AN106" s="1">
        <f t="shared" si="96"/>
        <v>3.3866669400832369E-3</v>
      </c>
      <c r="AO106" s="1">
        <f t="shared" si="97"/>
        <v>1.0371866824748595</v>
      </c>
      <c r="AP106" s="1">
        <f t="shared" si="98"/>
        <v>0.99463333294884915</v>
      </c>
      <c r="AQ106" s="1">
        <f t="shared" si="99"/>
        <v>5.8107391381502567E-2</v>
      </c>
      <c r="AR106" s="1">
        <f t="shared" si="100"/>
        <v>1.00150813981596</v>
      </c>
      <c r="AS106" s="1">
        <f t="shared" si="101"/>
        <v>0.54728201290945389</v>
      </c>
      <c r="AT106" s="1">
        <f t="shared" si="117"/>
        <v>7.227595467507161</v>
      </c>
      <c r="AU106" s="1">
        <f t="shared" si="117"/>
        <v>7.2275954672631677</v>
      </c>
      <c r="AV106" s="1">
        <f t="shared" si="117"/>
        <v>7.2275954612299973</v>
      </c>
      <c r="AW106" s="1">
        <f t="shared" si="117"/>
        <v>7.227595312049564</v>
      </c>
      <c r="AX106" s="1">
        <f t="shared" si="117"/>
        <v>7.2275916233181237</v>
      </c>
      <c r="AY106" s="1">
        <f t="shared" si="117"/>
        <v>7.2275004193501786</v>
      </c>
      <c r="AZ106" s="1">
        <f t="shared" si="117"/>
        <v>7.2252490411222947</v>
      </c>
      <c r="BA106" s="1">
        <f t="shared" si="102"/>
        <v>7.1717049015673329</v>
      </c>
      <c r="BC106" s="1">
        <f t="shared" si="108"/>
        <v>1.663352954473913E-2</v>
      </c>
      <c r="BD106" s="1">
        <v>18800</v>
      </c>
      <c r="BE106" s="1">
        <f t="shared" si="109"/>
        <v>1.3850108630293921E-2</v>
      </c>
      <c r="BF106" s="1">
        <f t="shared" si="110"/>
        <v>1.663352954473913E-2</v>
      </c>
      <c r="BG106" s="1">
        <f t="shared" si="111"/>
        <v>-2.7834209144452088E-3</v>
      </c>
      <c r="BH106" s="1">
        <f t="shared" si="112"/>
        <v>0.9907085327242271</v>
      </c>
      <c r="BI106" s="1">
        <f t="shared" si="113"/>
        <v>-0.85881562100031406</v>
      </c>
      <c r="BJ106" s="1">
        <f t="shared" si="114"/>
        <v>-1.7058895999448385</v>
      </c>
      <c r="BK106" s="1">
        <f t="shared" si="115"/>
        <v>-1.1451161478086433</v>
      </c>
      <c r="BL106" s="1">
        <f t="shared" si="118"/>
        <v>10.929214545230181</v>
      </c>
      <c r="BM106" s="1">
        <f t="shared" si="118"/>
        <v>10.929214545230181</v>
      </c>
      <c r="BN106" s="1">
        <f t="shared" si="118"/>
        <v>10.929214545230113</v>
      </c>
      <c r="BO106" s="1">
        <f t="shared" si="118"/>
        <v>10.929214545244713</v>
      </c>
      <c r="BP106" s="1">
        <f t="shared" si="118"/>
        <v>10.929214542053332</v>
      </c>
      <c r="BQ106" s="1">
        <f t="shared" si="118"/>
        <v>10.92921523967934</v>
      </c>
      <c r="BR106" s="1">
        <f t="shared" si="118"/>
        <v>10.92906291457296</v>
      </c>
      <c r="BS106" s="1">
        <f t="shared" si="116"/>
        <v>10.998050515661635</v>
      </c>
    </row>
    <row r="107" spans="1:71" x14ac:dyDescent="0.2">
      <c r="A107" s="39" t="s">
        <v>133</v>
      </c>
      <c r="B107" s="54" t="s">
        <v>109</v>
      </c>
      <c r="C107" s="64">
        <v>57417.650500000003</v>
      </c>
      <c r="D107" s="76"/>
      <c r="E107" s="1">
        <f t="shared" si="87"/>
        <v>12582.033241273897</v>
      </c>
      <c r="F107" s="1">
        <f t="shared" si="88"/>
        <v>12582</v>
      </c>
      <c r="G107" s="1">
        <f t="shared" si="103"/>
        <v>8.8538000054541044E-3</v>
      </c>
      <c r="K107" s="1">
        <f t="shared" si="119"/>
        <v>8.8538000054541044E-3</v>
      </c>
      <c r="Q107" s="69">
        <f t="shared" si="89"/>
        <v>42399.150500000003</v>
      </c>
      <c r="S107" s="13">
        <v>1</v>
      </c>
      <c r="T107" s="103"/>
      <c r="AF107" s="1">
        <f t="shared" si="90"/>
        <v>12582</v>
      </c>
      <c r="AG107" s="1">
        <f t="shared" si="91"/>
        <v>9.6385793224852395E-3</v>
      </c>
      <c r="AH107" s="33">
        <f t="shared" si="92"/>
        <v>6.1587857643985479E-7</v>
      </c>
      <c r="AI107" s="33">
        <f t="shared" si="93"/>
        <v>5.4725861613659698E-3</v>
      </c>
      <c r="AJ107" s="1">
        <f t="shared" si="94"/>
        <v>5.4725861613659698E-3</v>
      </c>
      <c r="AM107" s="13">
        <f t="shared" si="95"/>
        <v>5.4725861613659698E-3</v>
      </c>
      <c r="AN107" s="1">
        <f t="shared" si="96"/>
        <v>3.3812138440881346E-3</v>
      </c>
      <c r="AO107" s="1">
        <f t="shared" si="97"/>
        <v>1.035578199686048</v>
      </c>
      <c r="AP107" s="1">
        <f t="shared" si="98"/>
        <v>0.99141975955881134</v>
      </c>
      <c r="AQ107" s="1">
        <f t="shared" si="99"/>
        <v>5.9105921816251433E-2</v>
      </c>
      <c r="AR107" s="1">
        <f t="shared" si="100"/>
        <v>1.0289518113679255</v>
      </c>
      <c r="AS107" s="1">
        <f t="shared" si="101"/>
        <v>0.56524984100343489</v>
      </c>
      <c r="AT107" s="1">
        <f t="shared" si="117"/>
        <v>7.2540125806907128</v>
      </c>
      <c r="AU107" s="1">
        <f t="shared" si="117"/>
        <v>7.2540125804913904</v>
      </c>
      <c r="AV107" s="1">
        <f t="shared" si="117"/>
        <v>7.2540125753742384</v>
      </c>
      <c r="AW107" s="1">
        <f t="shared" si="117"/>
        <v>7.2540124440024734</v>
      </c>
      <c r="AX107" s="1">
        <f t="shared" si="117"/>
        <v>7.2540090713266059</v>
      </c>
      <c r="AY107" s="1">
        <f t="shared" si="117"/>
        <v>7.2539224911188489</v>
      </c>
      <c r="AZ107" s="1">
        <f t="shared" si="117"/>
        <v>7.2517036208934389</v>
      </c>
      <c r="BA107" s="1">
        <f t="shared" si="102"/>
        <v>7.197073276514999</v>
      </c>
      <c r="BC107" s="1">
        <f t="shared" si="108"/>
        <v>1.7021284945615403E-2</v>
      </c>
      <c r="BD107" s="1">
        <v>19000</v>
      </c>
      <c r="BE107" s="1">
        <f t="shared" si="109"/>
        <v>1.4494644790825947E-2</v>
      </c>
      <c r="BF107" s="1">
        <f t="shared" si="110"/>
        <v>1.7021284945615403E-2</v>
      </c>
      <c r="BG107" s="1">
        <f t="shared" si="111"/>
        <v>-2.5266401547894557E-3</v>
      </c>
      <c r="BH107" s="1">
        <f t="shared" si="112"/>
        <v>0.99908835940044016</v>
      </c>
      <c r="BI107" s="1">
        <f t="shared" si="113"/>
        <v>-0.7901629660053382</v>
      </c>
      <c r="BJ107" s="1">
        <f t="shared" si="114"/>
        <v>-1.584011228089143</v>
      </c>
      <c r="BK107" s="1">
        <f t="shared" si="115"/>
        <v>-1.0133029937653992</v>
      </c>
      <c r="BL107" s="1">
        <f t="shared" si="118"/>
        <v>11.051427510345247</v>
      </c>
      <c r="BM107" s="1">
        <f t="shared" si="118"/>
        <v>11.051427510345247</v>
      </c>
      <c r="BN107" s="1">
        <f t="shared" si="118"/>
        <v>11.051427510345341</v>
      </c>
      <c r="BO107" s="1">
        <f t="shared" si="118"/>
        <v>11.051427510369811</v>
      </c>
      <c r="BP107" s="1">
        <f t="shared" si="118"/>
        <v>11.051427516723521</v>
      </c>
      <c r="BQ107" s="1">
        <f t="shared" si="118"/>
        <v>11.051429166503961</v>
      </c>
      <c r="BR107" s="1">
        <f t="shared" si="118"/>
        <v>11.05185590748426</v>
      </c>
      <c r="BS107" s="1">
        <f t="shared" si="116"/>
        <v>11.120307744325082</v>
      </c>
    </row>
    <row r="108" spans="1:71" x14ac:dyDescent="0.2">
      <c r="A108" s="39" t="s">
        <v>133</v>
      </c>
      <c r="B108" s="54" t="s">
        <v>109</v>
      </c>
      <c r="C108" s="64">
        <v>57417.6515</v>
      </c>
      <c r="D108" s="76"/>
      <c r="E108" s="1">
        <f t="shared" si="87"/>
        <v>12582.036995737943</v>
      </c>
      <c r="F108" s="1">
        <f t="shared" si="88"/>
        <v>12582</v>
      </c>
      <c r="G108" s="1">
        <f t="shared" si="103"/>
        <v>9.8538000020198524E-3</v>
      </c>
      <c r="K108" s="1">
        <f t="shared" si="119"/>
        <v>9.8538000020198524E-3</v>
      </c>
      <c r="Q108" s="69">
        <f t="shared" si="89"/>
        <v>42399.1515</v>
      </c>
      <c r="S108" s="13">
        <v>1</v>
      </c>
      <c r="T108" s="103"/>
      <c r="U108" s="1">
        <v>6.636697143527972E-7</v>
      </c>
      <c r="V108" s="1">
        <v>2.6062903129651937E-14</v>
      </c>
      <c r="W108" s="1">
        <v>6.1129257675246396E-23</v>
      </c>
      <c r="X108" s="1">
        <v>9.0539232216095557E-9</v>
      </c>
      <c r="Y108" s="1">
        <v>7.0987140319444598E-5</v>
      </c>
      <c r="Z108" s="1">
        <v>3.4232876791034306E-6</v>
      </c>
      <c r="AA108" s="1">
        <v>1.1126028189806518E-3</v>
      </c>
      <c r="AB108" s="1">
        <v>63.342190620394099</v>
      </c>
      <c r="AC108" s="1">
        <v>2.7179634651025114E-4</v>
      </c>
      <c r="AD108" s="1">
        <v>9.9374560840621166E-8</v>
      </c>
      <c r="AE108" s="1">
        <v>4.5979228908901377E-16</v>
      </c>
      <c r="AF108" s="1">
        <f t="shared" si="90"/>
        <v>12582</v>
      </c>
      <c r="AG108" s="1">
        <f t="shared" si="91"/>
        <v>9.6385793224852395E-3</v>
      </c>
      <c r="AH108" s="33">
        <f t="shared" si="92"/>
        <v>4.6319940899340568E-8</v>
      </c>
      <c r="AI108" s="33">
        <f t="shared" si="93"/>
        <v>6.4725861579317178E-3</v>
      </c>
      <c r="AJ108" s="1">
        <f t="shared" si="94"/>
        <v>6.4725861579317178E-3</v>
      </c>
      <c r="AM108" s="13">
        <f t="shared" si="95"/>
        <v>6.4725861579317178E-3</v>
      </c>
      <c r="AN108" s="1">
        <f t="shared" si="96"/>
        <v>3.3812138440881346E-3</v>
      </c>
      <c r="AO108" s="1">
        <f t="shared" si="97"/>
        <v>1.035578199686048</v>
      </c>
      <c r="AP108" s="1">
        <f t="shared" si="98"/>
        <v>0.99141975955881134</v>
      </c>
      <c r="AQ108" s="1">
        <f t="shared" si="99"/>
        <v>5.9105921816251433E-2</v>
      </c>
      <c r="AR108" s="1">
        <f t="shared" si="100"/>
        <v>1.0289518113679255</v>
      </c>
      <c r="AS108" s="1">
        <f t="shared" si="101"/>
        <v>0.56524984100343489</v>
      </c>
      <c r="AT108" s="1">
        <f t="shared" si="117"/>
        <v>7.2540125806907128</v>
      </c>
      <c r="AU108" s="1">
        <f t="shared" si="117"/>
        <v>7.2540125804913904</v>
      </c>
      <c r="AV108" s="1">
        <f t="shared" si="117"/>
        <v>7.2540125753742384</v>
      </c>
      <c r="AW108" s="1">
        <f t="shared" si="117"/>
        <v>7.2540124440024734</v>
      </c>
      <c r="AX108" s="1">
        <f t="shared" si="117"/>
        <v>7.2540090713266059</v>
      </c>
      <c r="AY108" s="1">
        <f t="shared" si="117"/>
        <v>7.2539224911188489</v>
      </c>
      <c r="AZ108" s="1">
        <f t="shared" si="117"/>
        <v>7.2517036208934389</v>
      </c>
      <c r="BA108" s="1">
        <f t="shared" si="102"/>
        <v>7.197073276514999</v>
      </c>
      <c r="BC108" s="1">
        <f t="shared" si="108"/>
        <v>1.7412406464975987E-2</v>
      </c>
      <c r="BD108" s="1">
        <v>19200</v>
      </c>
      <c r="BE108" s="1">
        <f t="shared" si="109"/>
        <v>1.5182894081579695E-2</v>
      </c>
      <c r="BF108" s="1">
        <f t="shared" si="110"/>
        <v>1.7412406464975987E-2</v>
      </c>
      <c r="BG108" s="1">
        <f t="shared" si="111"/>
        <v>-2.2295123833962912E-3</v>
      </c>
      <c r="BH108" s="1">
        <f t="shared" si="112"/>
        <v>1.0076245953221301</v>
      </c>
      <c r="BI108" s="1">
        <f t="shared" si="113"/>
        <v>-0.7083181702062753</v>
      </c>
      <c r="BJ108" s="1">
        <f t="shared" si="114"/>
        <v>-1.4600491785483667</v>
      </c>
      <c r="BK108" s="1">
        <f t="shared" si="115"/>
        <v>-0.89496181248806206</v>
      </c>
      <c r="BL108" s="1">
        <f t="shared" si="118"/>
        <v>11.174680739701694</v>
      </c>
      <c r="BM108" s="1">
        <f t="shared" si="118"/>
        <v>11.174680739701969</v>
      </c>
      <c r="BN108" s="1">
        <f t="shared" si="118"/>
        <v>11.174680739724343</v>
      </c>
      <c r="BO108" s="1">
        <f t="shared" si="118"/>
        <v>11.174680741544686</v>
      </c>
      <c r="BP108" s="1">
        <f t="shared" si="118"/>
        <v>11.174680889658022</v>
      </c>
      <c r="BQ108" s="1">
        <f t="shared" si="118"/>
        <v>11.17469294057784</v>
      </c>
      <c r="BR108" s="1">
        <f t="shared" si="118"/>
        <v>11.175670764606972</v>
      </c>
      <c r="BS108" s="1">
        <f t="shared" si="116"/>
        <v>11.242564972988532</v>
      </c>
    </row>
    <row r="109" spans="1:71" x14ac:dyDescent="0.2">
      <c r="A109" s="39" t="s">
        <v>133</v>
      </c>
      <c r="B109" s="54" t="s">
        <v>109</v>
      </c>
      <c r="C109" s="64">
        <v>57417.652499999997</v>
      </c>
      <c r="D109" s="76"/>
      <c r="E109" s="1">
        <f t="shared" si="87"/>
        <v>12582.040750201988</v>
      </c>
      <c r="F109" s="1">
        <f t="shared" si="88"/>
        <v>12582</v>
      </c>
      <c r="G109" s="1">
        <f t="shared" si="103"/>
        <v>1.08537999985856E-2</v>
      </c>
      <c r="K109" s="1">
        <f t="shared" si="119"/>
        <v>1.08537999985856E-2</v>
      </c>
      <c r="Q109" s="69">
        <f t="shared" si="89"/>
        <v>42399.152499999997</v>
      </c>
      <c r="S109" s="13">
        <v>1</v>
      </c>
      <c r="T109" s="103"/>
      <c r="AF109" s="1">
        <f t="shared" si="90"/>
        <v>12582</v>
      </c>
      <c r="AG109" s="1">
        <f t="shared" si="91"/>
        <v>9.6385793224852395E-3</v>
      </c>
      <c r="AH109" s="33">
        <f t="shared" si="92"/>
        <v>1.4767612916218184E-6</v>
      </c>
      <c r="AI109" s="33">
        <f t="shared" si="93"/>
        <v>7.4725861544974658E-3</v>
      </c>
      <c r="AJ109" s="1">
        <f t="shared" si="94"/>
        <v>7.4725861544974658E-3</v>
      </c>
      <c r="AM109" s="13">
        <f t="shared" si="95"/>
        <v>7.4725861544974658E-3</v>
      </c>
      <c r="AN109" s="1">
        <f t="shared" si="96"/>
        <v>3.3812138440881346E-3</v>
      </c>
      <c r="AO109" s="1">
        <f t="shared" si="97"/>
        <v>1.035578199686048</v>
      </c>
      <c r="AP109" s="1">
        <f t="shared" si="98"/>
        <v>0.99141975955881134</v>
      </c>
      <c r="AQ109" s="1">
        <f t="shared" si="99"/>
        <v>5.9105921816251433E-2</v>
      </c>
      <c r="AR109" s="1">
        <f t="shared" si="100"/>
        <v>1.0289518113679255</v>
      </c>
      <c r="AS109" s="1">
        <f t="shared" si="101"/>
        <v>0.56524984100343489</v>
      </c>
      <c r="AT109" s="1">
        <f t="shared" si="117"/>
        <v>7.2540125806907128</v>
      </c>
      <c r="AU109" s="1">
        <f t="shared" si="117"/>
        <v>7.2540125804913904</v>
      </c>
      <c r="AV109" s="1">
        <f t="shared" si="117"/>
        <v>7.2540125753742384</v>
      </c>
      <c r="AW109" s="1">
        <f t="shared" si="117"/>
        <v>7.2540124440024734</v>
      </c>
      <c r="AX109" s="1">
        <f t="shared" si="117"/>
        <v>7.2540090713266059</v>
      </c>
      <c r="AY109" s="1">
        <f t="shared" si="117"/>
        <v>7.2539224911188489</v>
      </c>
      <c r="AZ109" s="1">
        <f t="shared" si="117"/>
        <v>7.2517036208934389</v>
      </c>
      <c r="BA109" s="1">
        <f t="shared" si="102"/>
        <v>7.197073276514999</v>
      </c>
      <c r="BC109" s="1">
        <f t="shared" si="108"/>
        <v>1.7806894102820877E-2</v>
      </c>
      <c r="BD109" s="1">
        <v>19400</v>
      </c>
      <c r="BE109" s="1">
        <f t="shared" si="109"/>
        <v>1.5911291040535378E-2</v>
      </c>
      <c r="BF109" s="1">
        <f t="shared" si="110"/>
        <v>1.7806894102820877E-2</v>
      </c>
      <c r="BG109" s="1">
        <f t="shared" si="111"/>
        <v>-1.8956030622854986E-3</v>
      </c>
      <c r="BH109" s="1">
        <f t="shared" si="112"/>
        <v>1.0161863126197619</v>
      </c>
      <c r="BI109" s="1">
        <f t="shared" si="113"/>
        <v>-0.61392742528654654</v>
      </c>
      <c r="BJ109" s="1">
        <f t="shared" si="114"/>
        <v>-1.3339628428452694</v>
      </c>
      <c r="BK109" s="1">
        <f t="shared" si="115"/>
        <v>-0.78735264200228128</v>
      </c>
      <c r="BL109" s="1">
        <f t="shared" si="118"/>
        <v>11.298985556854548</v>
      </c>
      <c r="BM109" s="1">
        <f t="shared" si="118"/>
        <v>11.298985556860023</v>
      </c>
      <c r="BN109" s="1">
        <f t="shared" si="118"/>
        <v>11.298985557125608</v>
      </c>
      <c r="BO109" s="1">
        <f t="shared" si="118"/>
        <v>11.298985570010563</v>
      </c>
      <c r="BP109" s="1">
        <f t="shared" si="118"/>
        <v>11.298986195129139</v>
      </c>
      <c r="BQ109" s="1">
        <f t="shared" si="118"/>
        <v>11.299016521495677</v>
      </c>
      <c r="BR109" s="1">
        <f t="shared" si="118"/>
        <v>11.300484233317777</v>
      </c>
      <c r="BS109" s="1">
        <f t="shared" si="116"/>
        <v>11.364822201651982</v>
      </c>
    </row>
    <row r="110" spans="1:71" x14ac:dyDescent="0.2">
      <c r="A110" s="39" t="s">
        <v>133</v>
      </c>
      <c r="B110" s="54" t="s">
        <v>110</v>
      </c>
      <c r="C110" s="64">
        <v>57433.498899999999</v>
      </c>
      <c r="D110" s="76"/>
      <c r="E110" s="1">
        <f t="shared" si="87"/>
        <v>12641.535489446958</v>
      </c>
      <c r="F110" s="1">
        <f t="shared" si="88"/>
        <v>12641.5</v>
      </c>
      <c r="G110" s="1">
        <f t="shared" si="103"/>
        <v>9.4526000029873103E-3</v>
      </c>
      <c r="K110" s="1">
        <f t="shared" si="119"/>
        <v>9.4526000029873103E-3</v>
      </c>
      <c r="Q110" s="69">
        <f t="shared" si="89"/>
        <v>42414.998899999999</v>
      </c>
      <c r="S110" s="13">
        <v>1</v>
      </c>
      <c r="T110" s="103"/>
      <c r="AF110" s="1">
        <f t="shared" si="90"/>
        <v>12641.5</v>
      </c>
      <c r="AG110" s="1">
        <f t="shared" si="91"/>
        <v>9.7105444866554414E-3</v>
      </c>
      <c r="AH110" s="33">
        <f t="shared" si="92"/>
        <v>6.6535356654818766E-8</v>
      </c>
      <c r="AI110" s="33">
        <f t="shared" si="93"/>
        <v>6.0832923220831966E-3</v>
      </c>
      <c r="AJ110" s="1">
        <f t="shared" si="94"/>
        <v>6.0832923220831966E-3</v>
      </c>
      <c r="AM110" s="13">
        <f t="shared" si="95"/>
        <v>6.0832923220831966E-3</v>
      </c>
      <c r="AN110" s="1">
        <f t="shared" si="96"/>
        <v>3.3693076809041137E-3</v>
      </c>
      <c r="AO110" s="1">
        <f t="shared" si="97"/>
        <v>1.0332346789586369</v>
      </c>
      <c r="AP110" s="1">
        <f t="shared" si="98"/>
        <v>0.98553582290899666</v>
      </c>
      <c r="AQ110" s="1">
        <f t="shared" si="99"/>
        <v>6.0454730180238843E-2</v>
      </c>
      <c r="AR110" s="1">
        <f t="shared" si="100"/>
        <v>1.0681489992054576</v>
      </c>
      <c r="AS110" s="1">
        <f t="shared" si="101"/>
        <v>0.59140341094592519</v>
      </c>
      <c r="AT110" s="1">
        <f t="shared" si="117"/>
        <v>7.2918155654053214</v>
      </c>
      <c r="AU110" s="1">
        <f t="shared" si="117"/>
        <v>7.2918155652596912</v>
      </c>
      <c r="AV110" s="1">
        <f t="shared" si="117"/>
        <v>7.2918155612993418</v>
      </c>
      <c r="AW110" s="1">
        <f t="shared" si="117"/>
        <v>7.2918154535989022</v>
      </c>
      <c r="AX110" s="1">
        <f t="shared" si="117"/>
        <v>7.2918125247269954</v>
      </c>
      <c r="AY110" s="1">
        <f t="shared" si="117"/>
        <v>7.2917328804052781</v>
      </c>
      <c r="AZ110" s="1">
        <f t="shared" si="117"/>
        <v>7.2895709698399802</v>
      </c>
      <c r="BA110" s="1">
        <f t="shared" si="102"/>
        <v>7.2334448020423752</v>
      </c>
      <c r="BC110" s="1">
        <f t="shared" si="108"/>
        <v>1.8204747859150081E-2</v>
      </c>
      <c r="BD110" s="1">
        <v>19600</v>
      </c>
      <c r="BE110" s="1">
        <f t="shared" si="109"/>
        <v>1.6675470925829234E-2</v>
      </c>
      <c r="BF110" s="1">
        <f t="shared" si="110"/>
        <v>1.8204747859150081E-2</v>
      </c>
      <c r="BG110" s="1">
        <f t="shared" si="111"/>
        <v>-1.5292769333208472E-3</v>
      </c>
      <c r="BH110" s="1">
        <f t="shared" si="112"/>
        <v>1.0246284104903876</v>
      </c>
      <c r="BI110" s="1">
        <f t="shared" si="113"/>
        <v>-0.5079552838663326</v>
      </c>
      <c r="BJ110" s="1">
        <f t="shared" si="114"/>
        <v>-1.2057457475117743</v>
      </c>
      <c r="BK110" s="1">
        <f t="shared" si="115"/>
        <v>-0.68836262826029437</v>
      </c>
      <c r="BL110" s="1">
        <f t="shared" si="118"/>
        <v>11.424336316775747</v>
      </c>
      <c r="BM110" s="1">
        <f t="shared" si="118"/>
        <v>11.424336316812056</v>
      </c>
      <c r="BN110" s="1">
        <f t="shared" si="118"/>
        <v>11.424336318078003</v>
      </c>
      <c r="BO110" s="1">
        <f t="shared" si="118"/>
        <v>11.424336362216323</v>
      </c>
      <c r="BP110" s="1">
        <f t="shared" si="118"/>
        <v>11.424337901134017</v>
      </c>
      <c r="BQ110" s="1">
        <f t="shared" si="118"/>
        <v>11.424391553486982</v>
      </c>
      <c r="BR110" s="1">
        <f t="shared" si="118"/>
        <v>11.42625815349796</v>
      </c>
      <c r="BS110" s="1">
        <f t="shared" si="116"/>
        <v>11.487079430315433</v>
      </c>
    </row>
    <row r="111" spans="1:71" x14ac:dyDescent="0.2">
      <c r="A111" s="39" t="s">
        <v>133</v>
      </c>
      <c r="B111" s="54" t="s">
        <v>110</v>
      </c>
      <c r="C111" s="64">
        <v>57433.499300000003</v>
      </c>
      <c r="D111" s="76"/>
      <c r="E111" s="1">
        <f t="shared" si="87"/>
        <v>12641.536991232597</v>
      </c>
      <c r="F111" s="1">
        <f t="shared" si="88"/>
        <v>12641.5</v>
      </c>
      <c r="G111" s="1">
        <f t="shared" si="103"/>
        <v>9.8526000074343756E-3</v>
      </c>
      <c r="K111" s="1">
        <f t="shared" si="119"/>
        <v>9.8526000074343756E-3</v>
      </c>
      <c r="Q111" s="69">
        <f t="shared" si="89"/>
        <v>42414.999300000003</v>
      </c>
      <c r="S111" s="13">
        <v>1</v>
      </c>
      <c r="T111" s="103"/>
      <c r="U111" s="1">
        <v>4.0955276855204648E-10</v>
      </c>
      <c r="V111" s="1">
        <v>2.4308764292295878E-18</v>
      </c>
      <c r="W111" s="1">
        <v>2.8932783606212589E-25</v>
      </c>
      <c r="X111" s="1">
        <v>4.5101998307987271E-9</v>
      </c>
      <c r="Y111" s="1">
        <v>4.8891597315055417E-6</v>
      </c>
      <c r="Z111" s="1">
        <v>5.2157601734045323E-4</v>
      </c>
      <c r="AA111" s="1">
        <v>3.7520800558448931E-7</v>
      </c>
      <c r="AB111" s="1">
        <v>82.368588003550016</v>
      </c>
      <c r="AC111" s="1">
        <v>1.3539498911548117E-4</v>
      </c>
      <c r="AD111" s="1">
        <v>5.8975076431442262E-8</v>
      </c>
      <c r="AE111" s="1">
        <v>2.1762199166053879E-18</v>
      </c>
      <c r="AF111" s="1">
        <f t="shared" si="90"/>
        <v>12641.5</v>
      </c>
      <c r="AG111" s="1">
        <f t="shared" si="91"/>
        <v>9.7105444866554414E-3</v>
      </c>
      <c r="AH111" s="33">
        <f t="shared" si="92"/>
        <v>2.01797709837742E-8</v>
      </c>
      <c r="AI111" s="33">
        <f t="shared" si="93"/>
        <v>6.4832923265302619E-3</v>
      </c>
      <c r="AJ111" s="1">
        <f t="shared" si="94"/>
        <v>6.4832923265302619E-3</v>
      </c>
      <c r="AM111" s="13">
        <f t="shared" si="95"/>
        <v>6.4832923265302619E-3</v>
      </c>
      <c r="AN111" s="1">
        <f t="shared" si="96"/>
        <v>3.3693076809041137E-3</v>
      </c>
      <c r="AO111" s="1">
        <f t="shared" si="97"/>
        <v>1.0332346789586369</v>
      </c>
      <c r="AP111" s="1">
        <f t="shared" si="98"/>
        <v>0.98553582290899666</v>
      </c>
      <c r="AQ111" s="1">
        <f t="shared" si="99"/>
        <v>6.0454730180238843E-2</v>
      </c>
      <c r="AR111" s="1">
        <f t="shared" si="100"/>
        <v>1.0681489992054576</v>
      </c>
      <c r="AS111" s="1">
        <f t="shared" si="101"/>
        <v>0.59140341094592519</v>
      </c>
      <c r="AT111" s="1">
        <f t="shared" ref="AT111:AZ120" si="120">$BA111+$AH$7*SIN(AU111)</f>
        <v>7.2918155654053214</v>
      </c>
      <c r="AU111" s="1">
        <f t="shared" si="120"/>
        <v>7.2918155652596912</v>
      </c>
      <c r="AV111" s="1">
        <f t="shared" si="120"/>
        <v>7.2918155612993418</v>
      </c>
      <c r="AW111" s="1">
        <f t="shared" si="120"/>
        <v>7.2918154535989022</v>
      </c>
      <c r="AX111" s="1">
        <f t="shared" si="120"/>
        <v>7.2918125247269954</v>
      </c>
      <c r="AY111" s="1">
        <f t="shared" si="120"/>
        <v>7.2917328804052781</v>
      </c>
      <c r="AZ111" s="1">
        <f t="shared" si="120"/>
        <v>7.2895709698399802</v>
      </c>
      <c r="BA111" s="1">
        <f t="shared" si="102"/>
        <v>7.2334448020423752</v>
      </c>
      <c r="BC111" s="1">
        <f t="shared" si="108"/>
        <v>1.8605967733963603E-2</v>
      </c>
      <c r="BD111" s="1">
        <v>19800</v>
      </c>
      <c r="BE111" s="1">
        <f t="shared" si="109"/>
        <v>1.7470278117207659E-2</v>
      </c>
      <c r="BF111" s="1">
        <f t="shared" si="110"/>
        <v>1.8605967733963603E-2</v>
      </c>
      <c r="BG111" s="1">
        <f t="shared" si="111"/>
        <v>-1.1356896167559445E-3</v>
      </c>
      <c r="BH111" s="1">
        <f t="shared" si="112"/>
        <v>1.0327936268028914</v>
      </c>
      <c r="BI111" s="1">
        <f t="shared" si="113"/>
        <v>-0.39171396719384716</v>
      </c>
      <c r="BJ111" s="1">
        <f t="shared" si="114"/>
        <v>-1.0754300687982461</v>
      </c>
      <c r="BK111" s="1">
        <f t="shared" si="115"/>
        <v>-0.59632787614219407</v>
      </c>
      <c r="BL111" s="1">
        <f t="shared" si="118"/>
        <v>11.550708776238105</v>
      </c>
      <c r="BM111" s="1">
        <f t="shared" si="118"/>
        <v>11.550708776375011</v>
      </c>
      <c r="BN111" s="1">
        <f t="shared" si="118"/>
        <v>11.550708780140267</v>
      </c>
      <c r="BO111" s="1">
        <f t="shared" si="118"/>
        <v>11.550708883693581</v>
      </c>
      <c r="BP111" s="1">
        <f t="shared" si="118"/>
        <v>11.55071173164435</v>
      </c>
      <c r="BQ111" s="1">
        <f t="shared" si="118"/>
        <v>11.550790051618357</v>
      </c>
      <c r="BR111" s="1">
        <f t="shared" si="118"/>
        <v>11.552940027196122</v>
      </c>
      <c r="BS111" s="1">
        <f t="shared" si="116"/>
        <v>11.609336658978879</v>
      </c>
    </row>
    <row r="112" spans="1:71" x14ac:dyDescent="0.2">
      <c r="A112" s="39" t="s">
        <v>133</v>
      </c>
      <c r="B112" s="54" t="s">
        <v>110</v>
      </c>
      <c r="C112" s="64">
        <v>57433.4997</v>
      </c>
      <c r="D112" s="76"/>
      <c r="E112" s="1">
        <f t="shared" si="87"/>
        <v>12641.53849301821</v>
      </c>
      <c r="F112" s="1">
        <f t="shared" si="88"/>
        <v>12641.5</v>
      </c>
      <c r="G112" s="1">
        <f t="shared" si="103"/>
        <v>1.0252600004605483E-2</v>
      </c>
      <c r="K112" s="1">
        <f t="shared" si="119"/>
        <v>1.0252600004605483E-2</v>
      </c>
      <c r="Q112" s="69">
        <f t="shared" si="89"/>
        <v>42414.9997</v>
      </c>
      <c r="S112" s="13">
        <v>1</v>
      </c>
      <c r="T112" s="103"/>
      <c r="AF112" s="1">
        <f t="shared" si="90"/>
        <v>12641.5</v>
      </c>
      <c r="AG112" s="1">
        <f t="shared" si="91"/>
        <v>9.7105444866554414E-3</v>
      </c>
      <c r="AH112" s="33">
        <f t="shared" si="92"/>
        <v>2.9382418454008817E-7</v>
      </c>
      <c r="AI112" s="33">
        <f t="shared" si="93"/>
        <v>6.8832923237013696E-3</v>
      </c>
      <c r="AJ112" s="1">
        <f t="shared" si="94"/>
        <v>6.8832923237013696E-3</v>
      </c>
      <c r="AM112" s="13">
        <f t="shared" si="95"/>
        <v>6.8832923237013696E-3</v>
      </c>
      <c r="AN112" s="1">
        <f t="shared" si="96"/>
        <v>3.3693076809041137E-3</v>
      </c>
      <c r="AO112" s="1">
        <f t="shared" si="97"/>
        <v>1.0332346789586369</v>
      </c>
      <c r="AP112" s="1">
        <f t="shared" si="98"/>
        <v>0.98553582290899666</v>
      </c>
      <c r="AQ112" s="1">
        <f t="shared" si="99"/>
        <v>6.0454730180238843E-2</v>
      </c>
      <c r="AR112" s="1">
        <f t="shared" si="100"/>
        <v>1.0681489992054576</v>
      </c>
      <c r="AS112" s="1">
        <f t="shared" si="101"/>
        <v>0.59140341094592519</v>
      </c>
      <c r="AT112" s="1">
        <f t="shared" si="120"/>
        <v>7.2918155654053214</v>
      </c>
      <c r="AU112" s="1">
        <f t="shared" si="120"/>
        <v>7.2918155652596912</v>
      </c>
      <c r="AV112" s="1">
        <f t="shared" si="120"/>
        <v>7.2918155612993418</v>
      </c>
      <c r="AW112" s="1">
        <f t="shared" si="120"/>
        <v>7.2918154535989022</v>
      </c>
      <c r="AX112" s="1">
        <f t="shared" si="120"/>
        <v>7.2918125247269954</v>
      </c>
      <c r="AY112" s="1">
        <f t="shared" si="120"/>
        <v>7.2917328804052781</v>
      </c>
      <c r="AZ112" s="1">
        <f t="shared" si="120"/>
        <v>7.2895709698399802</v>
      </c>
      <c r="BA112" s="1">
        <f t="shared" si="102"/>
        <v>7.2334448020423752</v>
      </c>
    </row>
    <row r="113" spans="1:53" x14ac:dyDescent="0.2">
      <c r="A113" s="107" t="s">
        <v>134</v>
      </c>
      <c r="B113" s="108" t="s">
        <v>109</v>
      </c>
      <c r="C113" s="85">
        <v>57751.92</v>
      </c>
      <c r="D113" s="107" t="s">
        <v>128</v>
      </c>
      <c r="E113" s="1">
        <f t="shared" si="87"/>
        <v>13837.036064630849</v>
      </c>
      <c r="F113" s="1">
        <f t="shared" si="88"/>
        <v>13837</v>
      </c>
      <c r="G113" s="1">
        <f t="shared" si="103"/>
        <v>9.6057999980985187E-3</v>
      </c>
      <c r="J113" s="1">
        <f t="shared" ref="J113:J118" si="121">+G113</f>
        <v>9.6057999980985187E-3</v>
      </c>
      <c r="Q113" s="69">
        <f t="shared" si="89"/>
        <v>42733.42</v>
      </c>
      <c r="S113" s="13">
        <v>1</v>
      </c>
      <c r="T113" s="103"/>
      <c r="AF113" s="1">
        <f t="shared" si="90"/>
        <v>13837</v>
      </c>
      <c r="AG113" s="1">
        <f t="shared" si="91"/>
        <v>1.0321495928007683E-2</v>
      </c>
      <c r="AH113" s="33">
        <f t="shared" si="92"/>
        <v>5.1222066408854315E-7</v>
      </c>
      <c r="AI113" s="33">
        <f t="shared" si="93"/>
        <v>7.3738497882392656E-3</v>
      </c>
      <c r="AJ113" s="1">
        <f t="shared" si="94"/>
        <v>7.3738497882392656E-3</v>
      </c>
      <c r="AM113" s="13">
        <f t="shared" si="95"/>
        <v>7.3738497882392656E-3</v>
      </c>
      <c r="AN113" s="1">
        <f t="shared" si="96"/>
        <v>2.2319502098592531E-3</v>
      </c>
      <c r="AO113" s="1">
        <f t="shared" si="97"/>
        <v>0.98322043162036254</v>
      </c>
      <c r="AP113" s="1">
        <f t="shared" si="98"/>
        <v>0.60691288905569163</v>
      </c>
      <c r="AQ113" s="1">
        <f t="shared" si="99"/>
        <v>6.6916099495130554E-2</v>
      </c>
      <c r="AR113" s="1">
        <f t="shared" si="100"/>
        <v>1.8164857590477876</v>
      </c>
      <c r="AS113" s="1">
        <f t="shared" si="101"/>
        <v>1.2817151869547372</v>
      </c>
      <c r="AT113" s="1">
        <f t="shared" si="120"/>
        <v>8.0321333229581153</v>
      </c>
      <c r="AU113" s="1">
        <f t="shared" si="120"/>
        <v>8.0321333229579288</v>
      </c>
      <c r="AV113" s="1">
        <f t="shared" si="120"/>
        <v>8.0321333229731735</v>
      </c>
      <c r="AW113" s="1">
        <f t="shared" si="120"/>
        <v>8.0321333217261657</v>
      </c>
      <c r="AX113" s="1">
        <f t="shared" si="120"/>
        <v>8.0321334237276041</v>
      </c>
      <c r="AY113" s="1">
        <f t="shared" si="120"/>
        <v>8.0321250801270505</v>
      </c>
      <c r="AZ113" s="1">
        <f t="shared" si="120"/>
        <v>8.0328063042428539</v>
      </c>
      <c r="BA113" s="1">
        <f t="shared" si="102"/>
        <v>7.9642373863781426</v>
      </c>
    </row>
    <row r="114" spans="1:53" x14ac:dyDescent="0.2">
      <c r="A114" s="107" t="s">
        <v>134</v>
      </c>
      <c r="B114" s="108" t="s">
        <v>109</v>
      </c>
      <c r="C114" s="85">
        <v>57751.9205</v>
      </c>
      <c r="D114" s="107" t="s">
        <v>130</v>
      </c>
      <c r="E114" s="1">
        <f t="shared" si="87"/>
        <v>13837.037941862885</v>
      </c>
      <c r="F114" s="1">
        <f t="shared" si="88"/>
        <v>13837</v>
      </c>
      <c r="G114" s="1">
        <f t="shared" si="103"/>
        <v>1.0105800000019372E-2</v>
      </c>
      <c r="J114" s="1">
        <f t="shared" si="121"/>
        <v>1.0105800000019372E-2</v>
      </c>
      <c r="Q114" s="69">
        <f t="shared" si="89"/>
        <v>42733.4205</v>
      </c>
      <c r="S114" s="13">
        <v>1</v>
      </c>
      <c r="T114" s="103"/>
      <c r="AF114" s="1">
        <f t="shared" si="90"/>
        <v>13837</v>
      </c>
      <c r="AG114" s="1">
        <f t="shared" si="91"/>
        <v>1.0321495928007683E-2</v>
      </c>
      <c r="AH114" s="33">
        <f t="shared" si="92"/>
        <v>4.652473335073878E-8</v>
      </c>
      <c r="AI114" s="33">
        <f t="shared" si="93"/>
        <v>7.8738497901601184E-3</v>
      </c>
      <c r="AJ114" s="1">
        <f t="shared" si="94"/>
        <v>7.8738497901601184E-3</v>
      </c>
      <c r="AM114" s="13">
        <f t="shared" si="95"/>
        <v>7.8738497901601184E-3</v>
      </c>
      <c r="AN114" s="1">
        <f t="shared" si="96"/>
        <v>2.2319502098592531E-3</v>
      </c>
      <c r="AO114" s="1">
        <f t="shared" si="97"/>
        <v>0.98322043162036254</v>
      </c>
      <c r="AP114" s="1">
        <f t="shared" si="98"/>
        <v>0.60691288905569163</v>
      </c>
      <c r="AQ114" s="1">
        <f t="shared" si="99"/>
        <v>6.6916099495130554E-2</v>
      </c>
      <c r="AR114" s="1">
        <f t="shared" si="100"/>
        <v>1.8164857590477876</v>
      </c>
      <c r="AS114" s="1">
        <f t="shared" si="101"/>
        <v>1.2817151869547372</v>
      </c>
      <c r="AT114" s="1">
        <f t="shared" si="120"/>
        <v>8.0321333229581153</v>
      </c>
      <c r="AU114" s="1">
        <f t="shared" si="120"/>
        <v>8.0321333229579288</v>
      </c>
      <c r="AV114" s="1">
        <f t="shared" si="120"/>
        <v>8.0321333229731735</v>
      </c>
      <c r="AW114" s="1">
        <f t="shared" si="120"/>
        <v>8.0321333217261657</v>
      </c>
      <c r="AX114" s="1">
        <f t="shared" si="120"/>
        <v>8.0321334237276041</v>
      </c>
      <c r="AY114" s="1">
        <f t="shared" si="120"/>
        <v>8.0321250801270505</v>
      </c>
      <c r="AZ114" s="1">
        <f t="shared" si="120"/>
        <v>8.0328063042428539</v>
      </c>
      <c r="BA114" s="1">
        <f t="shared" si="102"/>
        <v>7.9642373863781426</v>
      </c>
    </row>
    <row r="115" spans="1:53" x14ac:dyDescent="0.2">
      <c r="A115" s="107" t="s">
        <v>134</v>
      </c>
      <c r="B115" s="108" t="s">
        <v>109</v>
      </c>
      <c r="C115" s="85">
        <v>57751.921000000002</v>
      </c>
      <c r="D115" s="107" t="s">
        <v>129</v>
      </c>
      <c r="E115" s="1">
        <f t="shared" si="87"/>
        <v>13837.039819094922</v>
      </c>
      <c r="F115" s="1">
        <f t="shared" si="88"/>
        <v>13837</v>
      </c>
      <c r="G115" s="1">
        <f t="shared" si="103"/>
        <v>1.0605800001940224E-2</v>
      </c>
      <c r="J115" s="1">
        <f t="shared" si="121"/>
        <v>1.0605800001940224E-2</v>
      </c>
      <c r="Q115" s="69">
        <f t="shared" si="89"/>
        <v>42733.421000000002</v>
      </c>
      <c r="S115" s="13">
        <v>1</v>
      </c>
      <c r="T115" s="103"/>
      <c r="AF115" s="1">
        <f t="shared" si="90"/>
        <v>13837</v>
      </c>
      <c r="AG115" s="1">
        <f t="shared" si="91"/>
        <v>1.0321495928007683E-2</v>
      </c>
      <c r="AH115" s="33">
        <f t="shared" si="92"/>
        <v>8.0828806454640024E-8</v>
      </c>
      <c r="AI115" s="33">
        <f t="shared" si="93"/>
        <v>8.3738497920809712E-3</v>
      </c>
      <c r="AJ115" s="1">
        <f t="shared" si="94"/>
        <v>8.3738497920809712E-3</v>
      </c>
      <c r="AM115" s="13">
        <f t="shared" si="95"/>
        <v>8.3738497920809712E-3</v>
      </c>
      <c r="AN115" s="1">
        <f t="shared" si="96"/>
        <v>2.2319502098592531E-3</v>
      </c>
      <c r="AO115" s="1">
        <f t="shared" si="97"/>
        <v>0.98322043162036254</v>
      </c>
      <c r="AP115" s="1">
        <f t="shared" si="98"/>
        <v>0.60691288905569163</v>
      </c>
      <c r="AQ115" s="1">
        <f t="shared" si="99"/>
        <v>6.6916099495130554E-2</v>
      </c>
      <c r="AR115" s="1">
        <f t="shared" si="100"/>
        <v>1.8164857590477876</v>
      </c>
      <c r="AS115" s="1">
        <f t="shared" si="101"/>
        <v>1.2817151869547372</v>
      </c>
      <c r="AT115" s="1">
        <f t="shared" si="120"/>
        <v>8.0321333229581153</v>
      </c>
      <c r="AU115" s="1">
        <f t="shared" si="120"/>
        <v>8.0321333229579288</v>
      </c>
      <c r="AV115" s="1">
        <f t="shared" si="120"/>
        <v>8.0321333229731735</v>
      </c>
      <c r="AW115" s="1">
        <f t="shared" si="120"/>
        <v>8.0321333217261657</v>
      </c>
      <c r="AX115" s="1">
        <f t="shared" si="120"/>
        <v>8.0321334237276041</v>
      </c>
      <c r="AY115" s="1">
        <f t="shared" si="120"/>
        <v>8.0321250801270505</v>
      </c>
      <c r="AZ115" s="1">
        <f t="shared" si="120"/>
        <v>8.0328063042428539</v>
      </c>
      <c r="BA115" s="1">
        <f t="shared" si="102"/>
        <v>7.9642373863781426</v>
      </c>
    </row>
    <row r="116" spans="1:53" x14ac:dyDescent="0.2">
      <c r="A116" s="107" t="s">
        <v>134</v>
      </c>
      <c r="B116" s="108" t="s">
        <v>110</v>
      </c>
      <c r="C116" s="85">
        <v>57752.053999999996</v>
      </c>
      <c r="D116" s="107" t="s">
        <v>129</v>
      </c>
      <c r="E116" s="1">
        <f t="shared" si="87"/>
        <v>13837.539162814583</v>
      </c>
      <c r="F116" s="1">
        <f t="shared" si="88"/>
        <v>13837.5</v>
      </c>
      <c r="G116" s="1">
        <f t="shared" si="103"/>
        <v>1.0431000002427027E-2</v>
      </c>
      <c r="J116" s="1">
        <f t="shared" si="121"/>
        <v>1.0431000002427027E-2</v>
      </c>
      <c r="Q116" s="69">
        <f t="shared" si="89"/>
        <v>42733.553999999996</v>
      </c>
      <c r="S116" s="13">
        <v>1</v>
      </c>
      <c r="T116" s="103"/>
      <c r="U116" s="1">
        <v>1.0726368928621991E-9</v>
      </c>
      <c r="V116" s="1">
        <v>2.3062624758169051E-19</v>
      </c>
      <c r="W116" s="1">
        <v>4.8010871211855322E-31</v>
      </c>
      <c r="X116" s="1">
        <v>3.3522784059630349E-9</v>
      </c>
      <c r="Y116" s="1">
        <v>7.553506609384095E-3</v>
      </c>
      <c r="Z116" s="1">
        <v>2.4827793295016866E-2</v>
      </c>
      <c r="AA116" s="1">
        <v>1.065125510343817E-8</v>
      </c>
      <c r="AB116" s="1">
        <v>196.19606400519402</v>
      </c>
      <c r="AC116" s="1">
        <v>1.0063449853995792E-4</v>
      </c>
      <c r="AD116" s="1">
        <v>1.1017036710039855E-9</v>
      </c>
      <c r="AE116" s="1">
        <v>3.6112050456523513E-24</v>
      </c>
      <c r="AF116" s="1">
        <f t="shared" si="90"/>
        <v>13837.5</v>
      </c>
      <c r="AG116" s="1">
        <f t="shared" si="91"/>
        <v>1.0321481539079148E-2</v>
      </c>
      <c r="AH116" s="33">
        <f t="shared" si="92"/>
        <v>1.1994293814080625E-8</v>
      </c>
      <c r="AI116" s="33">
        <f t="shared" si="93"/>
        <v>8.1998205472940434E-3</v>
      </c>
      <c r="AJ116" s="1">
        <f t="shared" si="94"/>
        <v>8.1998205472940434E-3</v>
      </c>
      <c r="AM116" s="13">
        <f t="shared" si="95"/>
        <v>8.1998205472940434E-3</v>
      </c>
      <c r="AN116" s="1">
        <f t="shared" si="96"/>
        <v>2.2311794551329836E-3</v>
      </c>
      <c r="AO116" s="1">
        <f t="shared" si="97"/>
        <v>0.98320051893750737</v>
      </c>
      <c r="AP116" s="1">
        <f t="shared" si="98"/>
        <v>0.60667634868367215</v>
      </c>
      <c r="AQ116" s="1">
        <f t="shared" si="99"/>
        <v>6.6911103134532843E-2</v>
      </c>
      <c r="AR116" s="1">
        <f t="shared" si="100"/>
        <v>1.8167833470167054</v>
      </c>
      <c r="AS116" s="1">
        <f t="shared" si="101"/>
        <v>1.2821084937884306</v>
      </c>
      <c r="AT116" s="1">
        <f t="shared" si="120"/>
        <v>8.0324352714970093</v>
      </c>
      <c r="AU116" s="1">
        <f t="shared" si="120"/>
        <v>8.032435271496821</v>
      </c>
      <c r="AV116" s="1">
        <f t="shared" si="120"/>
        <v>8.0324352715122007</v>
      </c>
      <c r="AW116" s="1">
        <f t="shared" si="120"/>
        <v>8.0324352702563289</v>
      </c>
      <c r="AX116" s="1">
        <f t="shared" si="120"/>
        <v>8.0324353728108022</v>
      </c>
      <c r="AY116" s="1">
        <f t="shared" si="120"/>
        <v>8.0324269980157563</v>
      </c>
      <c r="AZ116" s="1">
        <f t="shared" si="120"/>
        <v>8.0331096240052435</v>
      </c>
      <c r="BA116" s="1">
        <f t="shared" si="102"/>
        <v>7.9645430294498007</v>
      </c>
    </row>
    <row r="117" spans="1:53" x14ac:dyDescent="0.2">
      <c r="A117" s="107" t="s">
        <v>134</v>
      </c>
      <c r="B117" s="108" t="s">
        <v>110</v>
      </c>
      <c r="C117" s="85">
        <v>57752.054499999998</v>
      </c>
      <c r="D117" s="107" t="s">
        <v>130</v>
      </c>
      <c r="E117" s="1">
        <f t="shared" ref="E117:E122" si="122">+(C117-C$7)/C$8</f>
        <v>13837.541040046619</v>
      </c>
      <c r="F117" s="1">
        <f t="shared" ref="F117:F122" si="123">ROUND(2*E117,0)/2</f>
        <v>13837.5</v>
      </c>
      <c r="G117" s="1">
        <f t="shared" si="103"/>
        <v>1.0931000004347879E-2</v>
      </c>
      <c r="J117" s="1">
        <f t="shared" si="121"/>
        <v>1.0931000004347879E-2</v>
      </c>
      <c r="Q117" s="69">
        <f t="shared" ref="Q117:Q122" si="124">+C117-15018.5</f>
        <v>42733.554499999998</v>
      </c>
      <c r="S117" s="13">
        <v>1</v>
      </c>
      <c r="T117" s="103"/>
      <c r="AF117" s="1">
        <f t="shared" ref="AF117:AF122" si="125">F117</f>
        <v>13837.5</v>
      </c>
      <c r="AG117" s="1">
        <f t="shared" ref="AG117:AG122" si="126">AH$3+AH$4*AF117+AH$5*AF117^2+AN117</f>
        <v>1.0321481539079148E-2</v>
      </c>
      <c r="AH117" s="33">
        <f t="shared" ref="AH117:AH122" si="127">S117*(G117-AG117)^2</f>
        <v>3.7151275950354973E-7</v>
      </c>
      <c r="AI117" s="33">
        <f t="shared" ref="AI117:AI122" si="128">+G117-N117-AN117</f>
        <v>8.6998205492148963E-3</v>
      </c>
      <c r="AJ117" s="1">
        <f t="shared" ref="AJ117:AJ122" si="129">+G117-AN117</f>
        <v>8.6998205492148963E-3</v>
      </c>
      <c r="AM117" s="13">
        <f t="shared" ref="AM117:AM122" si="130">G117-AN117</f>
        <v>8.6998205492148963E-3</v>
      </c>
      <c r="AN117" s="1">
        <f t="shared" ref="AN117:AN122" si="131">$AH$6*($AH$11/AO117*AP117+$AH$12)</f>
        <v>2.2311794551329836E-3</v>
      </c>
      <c r="AO117" s="1">
        <f t="shared" ref="AO117:AO122" si="132">1+$AH$7*COS(AR117)</f>
        <v>0.98320051893750737</v>
      </c>
      <c r="AP117" s="1">
        <f t="shared" ref="AP117:AP122" si="133">SIN(AR117+RADIANS($AH$9))</f>
        <v>0.60667634868367215</v>
      </c>
      <c r="AQ117" s="1">
        <f t="shared" ref="AQ117:AQ122" si="134">$AH$7*SIN(AR117)</f>
        <v>6.6911103134532843E-2</v>
      </c>
      <c r="AR117" s="1">
        <f t="shared" ref="AR117:AR122" si="135">2*ATAN(AS117)</f>
        <v>1.8167833470167054</v>
      </c>
      <c r="AS117" s="1">
        <f t="shared" ref="AS117:AS122" si="136">SQRT((1+$AH$7)/(1-$AH$7))*TAN(AT117/2)</f>
        <v>1.2821084937884306</v>
      </c>
      <c r="AT117" s="1">
        <f t="shared" si="120"/>
        <v>8.0324352714970093</v>
      </c>
      <c r="AU117" s="1">
        <f t="shared" si="120"/>
        <v>8.032435271496821</v>
      </c>
      <c r="AV117" s="1">
        <f t="shared" si="120"/>
        <v>8.0324352715122007</v>
      </c>
      <c r="AW117" s="1">
        <f t="shared" si="120"/>
        <v>8.0324352702563289</v>
      </c>
      <c r="AX117" s="1">
        <f t="shared" si="120"/>
        <v>8.0324353728108022</v>
      </c>
      <c r="AY117" s="1">
        <f t="shared" si="120"/>
        <v>8.0324269980157563</v>
      </c>
      <c r="AZ117" s="1">
        <f t="shared" si="120"/>
        <v>8.0331096240052435</v>
      </c>
      <c r="BA117" s="1">
        <f t="shared" ref="BA117:BA122" si="137">RADIANS($AH$9)+$AH$18*(F117-AH$15)</f>
        <v>7.9645430294498007</v>
      </c>
    </row>
    <row r="118" spans="1:53" x14ac:dyDescent="0.2">
      <c r="A118" s="107" t="s">
        <v>134</v>
      </c>
      <c r="B118" s="108" t="s">
        <v>110</v>
      </c>
      <c r="C118" s="85">
        <v>57752.055399999997</v>
      </c>
      <c r="D118" s="107" t="s">
        <v>128</v>
      </c>
      <c r="E118" s="1">
        <f t="shared" si="122"/>
        <v>13837.544419064268</v>
      </c>
      <c r="F118" s="1">
        <f t="shared" si="123"/>
        <v>13837.5</v>
      </c>
      <c r="G118" s="1">
        <f t="shared" si="103"/>
        <v>1.183100000343984E-2</v>
      </c>
      <c r="J118" s="1">
        <f t="shared" si="121"/>
        <v>1.183100000343984E-2</v>
      </c>
      <c r="Q118" s="69">
        <f t="shared" si="124"/>
        <v>42733.555399999997</v>
      </c>
      <c r="S118" s="13">
        <v>1</v>
      </c>
      <c r="T118" s="103"/>
      <c r="AF118" s="1">
        <f t="shared" si="125"/>
        <v>13837.5</v>
      </c>
      <c r="AG118" s="1">
        <f t="shared" si="126"/>
        <v>1.0321481539079148E-2</v>
      </c>
      <c r="AH118" s="33">
        <f t="shared" si="127"/>
        <v>2.2786459942458613E-6</v>
      </c>
      <c r="AI118" s="33">
        <f t="shared" si="128"/>
        <v>9.5998205483068567E-3</v>
      </c>
      <c r="AJ118" s="1">
        <f t="shared" si="129"/>
        <v>9.5998205483068567E-3</v>
      </c>
      <c r="AM118" s="13">
        <f t="shared" si="130"/>
        <v>9.5998205483068567E-3</v>
      </c>
      <c r="AN118" s="1">
        <f t="shared" si="131"/>
        <v>2.2311794551329836E-3</v>
      </c>
      <c r="AO118" s="1">
        <f t="shared" si="132"/>
        <v>0.98320051893750737</v>
      </c>
      <c r="AP118" s="1">
        <f t="shared" si="133"/>
        <v>0.60667634868367215</v>
      </c>
      <c r="AQ118" s="1">
        <f t="shared" si="134"/>
        <v>6.6911103134532843E-2</v>
      </c>
      <c r="AR118" s="1">
        <f t="shared" si="135"/>
        <v>1.8167833470167054</v>
      </c>
      <c r="AS118" s="1">
        <f t="shared" si="136"/>
        <v>1.2821084937884306</v>
      </c>
      <c r="AT118" s="1">
        <f t="shared" si="120"/>
        <v>8.0324352714970093</v>
      </c>
      <c r="AU118" s="1">
        <f t="shared" si="120"/>
        <v>8.032435271496821</v>
      </c>
      <c r="AV118" s="1">
        <f t="shared" si="120"/>
        <v>8.0324352715122007</v>
      </c>
      <c r="AW118" s="1">
        <f t="shared" si="120"/>
        <v>8.0324352702563289</v>
      </c>
      <c r="AX118" s="1">
        <f t="shared" si="120"/>
        <v>8.0324353728108022</v>
      </c>
      <c r="AY118" s="1">
        <f t="shared" si="120"/>
        <v>8.0324269980157563</v>
      </c>
      <c r="AZ118" s="1">
        <f t="shared" si="120"/>
        <v>8.0331096240052435</v>
      </c>
      <c r="BA118" s="1">
        <f t="shared" si="137"/>
        <v>7.9645430294498007</v>
      </c>
    </row>
    <row r="119" spans="1:53" x14ac:dyDescent="0.2">
      <c r="A119" s="87" t="s">
        <v>135</v>
      </c>
      <c r="B119" s="88" t="s">
        <v>110</v>
      </c>
      <c r="C119" s="68">
        <v>58437.9035</v>
      </c>
      <c r="D119" s="68">
        <v>2.9999999999999997E-4</v>
      </c>
      <c r="E119" s="1">
        <f t="shared" si="122"/>
        <v>16412.536459600477</v>
      </c>
      <c r="F119" s="1">
        <f t="shared" si="123"/>
        <v>16412.5</v>
      </c>
      <c r="G119" s="1">
        <f t="shared" si="103"/>
        <v>9.7110000060638413E-3</v>
      </c>
      <c r="K119" s="1">
        <f>+G119</f>
        <v>9.7110000060638413E-3</v>
      </c>
      <c r="Q119" s="69">
        <f t="shared" si="124"/>
        <v>43419.4035</v>
      </c>
      <c r="S119" s="13">
        <v>1</v>
      </c>
      <c r="T119" s="103"/>
      <c r="AF119" s="1">
        <f t="shared" si="125"/>
        <v>16412.5</v>
      </c>
      <c r="AG119" s="1">
        <f t="shared" si="126"/>
        <v>9.8787169965338824E-3</v>
      </c>
      <c r="AH119" s="33">
        <f t="shared" si="127"/>
        <v>2.8128988892327858E-8</v>
      </c>
      <c r="AI119" s="33">
        <f t="shared" si="128"/>
        <v>1.2096916492469172E-2</v>
      </c>
      <c r="AJ119" s="1">
        <f t="shared" si="129"/>
        <v>1.2096916492469172E-2</v>
      </c>
      <c r="AM119" s="13">
        <f t="shared" si="130"/>
        <v>1.2096916492469172E-2</v>
      </c>
      <c r="AN119" s="1">
        <f t="shared" si="131"/>
        <v>-2.3859164864053319E-3</v>
      </c>
      <c r="AO119" s="1">
        <f t="shared" si="132"/>
        <v>0.93135269235640272</v>
      </c>
      <c r="AP119" s="1">
        <f t="shared" si="133"/>
        <v>-0.69780785251249366</v>
      </c>
      <c r="AQ119" s="1">
        <f t="shared" si="134"/>
        <v>-6.845833764739755E-3</v>
      </c>
      <c r="AR119" s="1">
        <f t="shared" si="135"/>
        <v>-3.0421965596409413</v>
      </c>
      <c r="AS119" s="1">
        <f t="shared" si="136"/>
        <v>-20.104946302895708</v>
      </c>
      <c r="AT119" s="1">
        <f t="shared" si="120"/>
        <v>9.5312719404617674</v>
      </c>
      <c r="AU119" s="1">
        <f t="shared" si="120"/>
        <v>9.5312719412778932</v>
      </c>
      <c r="AV119" s="1">
        <f t="shared" si="120"/>
        <v>9.5312719293804893</v>
      </c>
      <c r="AW119" s="1">
        <f t="shared" si="120"/>
        <v>9.5312721028196368</v>
      </c>
      <c r="AX119" s="1">
        <f t="shared" si="120"/>
        <v>9.5312695744414651</v>
      </c>
      <c r="AY119" s="1">
        <f t="shared" si="120"/>
        <v>9.5313064329478152</v>
      </c>
      <c r="AZ119" s="1">
        <f t="shared" si="120"/>
        <v>9.5307691267724053</v>
      </c>
      <c r="BA119" s="1">
        <f t="shared" si="137"/>
        <v>9.5386048484917083</v>
      </c>
    </row>
    <row r="120" spans="1:53" x14ac:dyDescent="0.2">
      <c r="A120" s="87" t="s">
        <v>135</v>
      </c>
      <c r="C120" s="68">
        <v>58462.807099999998</v>
      </c>
      <c r="D120" s="68">
        <v>5.0000000000000001E-4</v>
      </c>
      <c r="E120" s="1">
        <f t="shared" si="122"/>
        <v>16506.036130709417</v>
      </c>
      <c r="F120" s="1">
        <f t="shared" si="123"/>
        <v>16506</v>
      </c>
      <c r="G120" s="1">
        <f t="shared" si="103"/>
        <v>9.623400001146365E-3</v>
      </c>
      <c r="K120" s="1">
        <f>+G120</f>
        <v>9.623400001146365E-3</v>
      </c>
      <c r="Q120" s="69">
        <f t="shared" si="124"/>
        <v>43444.307099999998</v>
      </c>
      <c r="S120" s="13">
        <v>1</v>
      </c>
      <c r="T120" s="103"/>
      <c r="AF120" s="1">
        <f t="shared" si="125"/>
        <v>16506</v>
      </c>
      <c r="AG120" s="1">
        <f t="shared" si="126"/>
        <v>9.9153893863286168E-3</v>
      </c>
      <c r="AH120" s="33">
        <f t="shared" si="127"/>
        <v>8.5257801059109441E-8</v>
      </c>
      <c r="AI120" s="33">
        <f t="shared" si="128"/>
        <v>1.213471518966488E-2</v>
      </c>
      <c r="AJ120" s="1">
        <f t="shared" si="129"/>
        <v>1.213471518966488E-2</v>
      </c>
      <c r="AM120" s="13">
        <f t="shared" si="130"/>
        <v>1.213471518966488E-2</v>
      </c>
      <c r="AN120" s="1">
        <f t="shared" si="131"/>
        <v>-2.5113151885185155E-3</v>
      </c>
      <c r="AO120" s="1">
        <f t="shared" si="132"/>
        <v>0.9317801699720496</v>
      </c>
      <c r="AP120" s="1">
        <f t="shared" si="133"/>
        <v>-0.73270443155447473</v>
      </c>
      <c r="AQ120" s="1">
        <f t="shared" si="134"/>
        <v>-1.0265138947266854E-2</v>
      </c>
      <c r="AR120" s="1">
        <f t="shared" si="135"/>
        <v>-2.9922416305097679</v>
      </c>
      <c r="AS120" s="1">
        <f t="shared" si="136"/>
        <v>-13.366369742080135</v>
      </c>
      <c r="AT120" s="1">
        <f t="shared" si="120"/>
        <v>9.584769653979297</v>
      </c>
      <c r="AU120" s="1">
        <f t="shared" si="120"/>
        <v>9.5847696551498771</v>
      </c>
      <c r="AV120" s="1">
        <f t="shared" si="120"/>
        <v>9.5847696379624416</v>
      </c>
      <c r="AW120" s="1">
        <f t="shared" si="120"/>
        <v>9.5847698903227059</v>
      </c>
      <c r="AX120" s="1">
        <f t="shared" si="120"/>
        <v>9.5847661849597614</v>
      </c>
      <c r="AY120" s="1">
        <f t="shared" si="120"/>
        <v>9.5848205903977952</v>
      </c>
      <c r="AZ120" s="1">
        <f t="shared" si="120"/>
        <v>9.5840218092194682</v>
      </c>
      <c r="BA120" s="1">
        <f t="shared" si="137"/>
        <v>9.5957601028918731</v>
      </c>
    </row>
    <row r="121" spans="1:53" x14ac:dyDescent="0.2">
      <c r="A121" s="39" t="s">
        <v>136</v>
      </c>
      <c r="B121" s="54" t="s">
        <v>109</v>
      </c>
      <c r="C121" s="76">
        <v>58865.264043999996</v>
      </c>
      <c r="D121" s="76">
        <v>2.0000000000000001E-4</v>
      </c>
      <c r="E121" s="1">
        <f t="shared" si="122"/>
        <v>18017.046261755222</v>
      </c>
      <c r="F121" s="1">
        <f t="shared" si="123"/>
        <v>18017</v>
      </c>
      <c r="G121" s="1">
        <f t="shared" si="103"/>
        <v>1.2321800000790972E-2</v>
      </c>
      <c r="L121" s="1">
        <f>+G121</f>
        <v>1.2321800000790972E-2</v>
      </c>
      <c r="Q121" s="69">
        <f t="shared" si="124"/>
        <v>43846.764043999996</v>
      </c>
      <c r="S121" s="13">
        <v>1</v>
      </c>
      <c r="T121" s="103"/>
      <c r="AF121" s="1">
        <f t="shared" si="125"/>
        <v>18017</v>
      </c>
      <c r="AG121" s="1">
        <f t="shared" si="126"/>
        <v>1.1789844862864643E-2</v>
      </c>
      <c r="AH121" s="33">
        <f t="shared" si="127"/>
        <v>2.8297626876621968E-7</v>
      </c>
      <c r="AI121" s="33">
        <f t="shared" si="128"/>
        <v>1.5679808092860747E-2</v>
      </c>
      <c r="AJ121" s="1">
        <f t="shared" si="129"/>
        <v>1.5679808092860747E-2</v>
      </c>
      <c r="AM121" s="13">
        <f t="shared" si="130"/>
        <v>1.5679808092860747E-2</v>
      </c>
      <c r="AN121" s="1">
        <f t="shared" si="131"/>
        <v>-3.3580080920697732E-3</v>
      </c>
      <c r="AO121" s="1">
        <f t="shared" si="132"/>
        <v>0.96139757588235475</v>
      </c>
      <c r="AP121" s="1">
        <f t="shared" si="133"/>
        <v>-0.99687413425768234</v>
      </c>
      <c r="AQ121" s="1">
        <f t="shared" si="134"/>
        <v>-5.7176666035110679E-2</v>
      </c>
      <c r="AR121" s="1">
        <f t="shared" si="135"/>
        <v>-2.1646442059241582</v>
      </c>
      <c r="AS121" s="1">
        <f t="shared" si="136"/>
        <v>-1.8817158147455222</v>
      </c>
      <c r="AT121" s="1">
        <f t="shared" ref="AT121:AZ122" si="138">$BA121+$AH$7*SIN(AU121)</f>
        <v>10.46008271173951</v>
      </c>
      <c r="AU121" s="1">
        <f t="shared" si="138"/>
        <v>10.460082711850649</v>
      </c>
      <c r="AV121" s="1">
        <f t="shared" si="138"/>
        <v>10.46008270869344</v>
      </c>
      <c r="AW121" s="1">
        <f t="shared" si="138"/>
        <v>10.460082798381851</v>
      </c>
      <c r="AX121" s="1">
        <f t="shared" si="138"/>
        <v>10.460080250564582</v>
      </c>
      <c r="AY121" s="1">
        <f t="shared" si="138"/>
        <v>10.460152631764384</v>
      </c>
      <c r="AZ121" s="1">
        <f t="shared" si="138"/>
        <v>10.458099771991842</v>
      </c>
      <c r="BA121" s="1">
        <f t="shared" si="137"/>
        <v>10.519413465444231</v>
      </c>
    </row>
    <row r="122" spans="1:53" x14ac:dyDescent="0.2">
      <c r="A122" s="39" t="s">
        <v>136</v>
      </c>
      <c r="B122" s="54" t="s">
        <v>110</v>
      </c>
      <c r="C122" s="76">
        <v>58865.397206000001</v>
      </c>
      <c r="D122" s="76">
        <v>4.0000000000000002E-4</v>
      </c>
      <c r="E122" s="1">
        <f t="shared" si="122"/>
        <v>18017.546213698104</v>
      </c>
      <c r="F122" s="1">
        <f t="shared" si="123"/>
        <v>18017.5</v>
      </c>
      <c r="G122" s="1">
        <f t="shared" si="103"/>
        <v>1.2309000005188864E-2</v>
      </c>
      <c r="L122" s="1">
        <f>+G122</f>
        <v>1.2309000005188864E-2</v>
      </c>
      <c r="Q122" s="69">
        <f t="shared" si="124"/>
        <v>43846.897206000001</v>
      </c>
      <c r="S122" s="13">
        <v>1</v>
      </c>
      <c r="T122" s="103"/>
      <c r="U122" s="18">
        <v>2.2258390371924488E-6</v>
      </c>
      <c r="V122" s="18">
        <v>1.614131485298521E-13</v>
      </c>
      <c r="W122" s="18">
        <v>5.3193320306956892E-22</v>
      </c>
      <c r="X122" s="18">
        <v>1.7098970292753314E-8</v>
      </c>
      <c r="Y122" s="18">
        <v>8.1462776307116003E-4</v>
      </c>
      <c r="Z122" s="18">
        <v>0.10789983305265774</v>
      </c>
      <c r="AA122" s="18">
        <v>6.05630143646244E-4</v>
      </c>
      <c r="AB122" s="18">
        <v>3933.9165611232538</v>
      </c>
      <c r="AC122" s="18">
        <v>5.1330650160200933E-4</v>
      </c>
      <c r="AD122" s="18">
        <v>1.0148950101073857E-8</v>
      </c>
      <c r="AE122" s="18">
        <v>4.001010226251235E-15</v>
      </c>
      <c r="AF122" s="1">
        <f t="shared" si="125"/>
        <v>18017.5</v>
      </c>
      <c r="AG122" s="1">
        <f t="shared" si="126"/>
        <v>1.1790915565529032E-2</v>
      </c>
      <c r="AH122" s="33">
        <f t="shared" si="127"/>
        <v>2.6841148661764144E-7</v>
      </c>
      <c r="AI122" s="33">
        <f t="shared" si="128"/>
        <v>1.5666869640082789E-2</v>
      </c>
      <c r="AJ122" s="1">
        <f t="shared" si="129"/>
        <v>1.5666869640082789E-2</v>
      </c>
      <c r="AM122" s="13">
        <f t="shared" si="130"/>
        <v>1.5666869640082789E-2</v>
      </c>
      <c r="AN122" s="1">
        <f t="shared" si="131"/>
        <v>-3.3578696348939255E-3</v>
      </c>
      <c r="AO122" s="1">
        <f t="shared" si="132"/>
        <v>0.96141384621024495</v>
      </c>
      <c r="AP122" s="1">
        <f t="shared" si="133"/>
        <v>-0.99685161390598143</v>
      </c>
      <c r="AQ122" s="1">
        <f t="shared" si="134"/>
        <v>-5.7187647463088694E-2</v>
      </c>
      <c r="AR122" s="1">
        <f t="shared" si="135"/>
        <v>-2.1643596708750192</v>
      </c>
      <c r="AS122" s="1">
        <f t="shared" si="136"/>
        <v>-1.881069971521969</v>
      </c>
      <c r="AT122" s="1">
        <f t="shared" si="138"/>
        <v>10.460377963933228</v>
      </c>
      <c r="AU122" s="1">
        <f t="shared" si="138"/>
        <v>10.460377964044049</v>
      </c>
      <c r="AV122" s="1">
        <f t="shared" si="138"/>
        <v>10.460377960894329</v>
      </c>
      <c r="AW122" s="1">
        <f t="shared" si="138"/>
        <v>10.460378050414523</v>
      </c>
      <c r="AX122" s="1">
        <f t="shared" si="138"/>
        <v>10.460375506109672</v>
      </c>
      <c r="AY122" s="1">
        <f t="shared" si="138"/>
        <v>10.460447823514521</v>
      </c>
      <c r="AZ122" s="1">
        <f t="shared" si="138"/>
        <v>10.458395752890073</v>
      </c>
      <c r="BA122" s="1">
        <f t="shared" si="137"/>
        <v>10.51971910851589</v>
      </c>
    </row>
    <row r="123" spans="1:53" x14ac:dyDescent="0.2">
      <c r="A123" s="39"/>
      <c r="B123" s="54"/>
      <c r="C123" s="76"/>
      <c r="D123" s="76"/>
      <c r="Q123" s="69"/>
      <c r="AH123" s="33"/>
      <c r="AI123" s="33"/>
      <c r="AM123" s="13"/>
    </row>
    <row r="124" spans="1:53" x14ac:dyDescent="0.2">
      <c r="A124" s="39"/>
      <c r="B124" s="54"/>
      <c r="C124" s="76"/>
      <c r="D124" s="76"/>
      <c r="Q124" s="69"/>
      <c r="AH124" s="33"/>
      <c r="AI124" s="33"/>
      <c r="AM124" s="13"/>
    </row>
    <row r="125" spans="1:53" x14ac:dyDescent="0.2">
      <c r="A125" s="39"/>
      <c r="B125" s="54"/>
      <c r="C125" s="76"/>
      <c r="D125" s="76"/>
      <c r="Q125" s="69"/>
      <c r="AH125" s="33"/>
      <c r="AI125" s="33"/>
      <c r="AM125" s="13"/>
    </row>
    <row r="126" spans="1:53" x14ac:dyDescent="0.2">
      <c r="A126" s="39"/>
      <c r="B126" s="54"/>
      <c r="C126" s="76"/>
      <c r="D126" s="76"/>
      <c r="Q126" s="69"/>
      <c r="AH126" s="33"/>
      <c r="AI126" s="33"/>
      <c r="AM126" s="13"/>
    </row>
    <row r="127" spans="1:53" x14ac:dyDescent="0.2">
      <c r="A127" s="39"/>
      <c r="B127" s="54"/>
      <c r="C127" s="76"/>
      <c r="D127" s="76"/>
      <c r="Q127" s="69"/>
      <c r="AH127" s="33"/>
      <c r="AI127" s="33"/>
      <c r="AM127" s="13"/>
    </row>
    <row r="128" spans="1:53" x14ac:dyDescent="0.2">
      <c r="A128" s="39"/>
      <c r="B128" s="54"/>
      <c r="C128" s="76"/>
      <c r="D128" s="76"/>
      <c r="Q128" s="69"/>
      <c r="AH128" s="109"/>
      <c r="AI128" s="33"/>
      <c r="AM128" s="13"/>
    </row>
    <row r="129" spans="1:39" x14ac:dyDescent="0.2">
      <c r="A129" s="39"/>
      <c r="B129" s="54"/>
      <c r="C129" s="76"/>
      <c r="D129" s="76"/>
      <c r="Q129" s="69"/>
      <c r="AH129" s="33"/>
      <c r="AI129" s="33"/>
      <c r="AM129" s="13"/>
    </row>
    <row r="130" spans="1:39" x14ac:dyDescent="0.2">
      <c r="A130" s="39"/>
      <c r="B130" s="54"/>
      <c r="C130" s="76"/>
      <c r="D130" s="76"/>
      <c r="Q130" s="69"/>
      <c r="AH130" s="33"/>
      <c r="AI130" s="33"/>
      <c r="AM130" s="13"/>
    </row>
    <row r="131" spans="1:39" x14ac:dyDescent="0.2">
      <c r="A131" s="39"/>
      <c r="B131" s="54"/>
      <c r="C131" s="76"/>
      <c r="D131" s="76"/>
      <c r="Q131" s="69"/>
      <c r="AH131" s="109"/>
      <c r="AI131" s="33"/>
      <c r="AM131" s="13"/>
    </row>
    <row r="132" spans="1:39" x14ac:dyDescent="0.2">
      <c r="A132" s="39"/>
      <c r="B132" s="54"/>
      <c r="C132" s="76"/>
      <c r="D132" s="76"/>
      <c r="Q132" s="69"/>
      <c r="AH132" s="109"/>
      <c r="AI132" s="33"/>
      <c r="AM132" s="13"/>
    </row>
    <row r="133" spans="1:39" x14ac:dyDescent="0.2">
      <c r="A133" s="39"/>
      <c r="B133" s="54"/>
      <c r="C133" s="76"/>
      <c r="D133" s="76"/>
      <c r="Q133" s="69"/>
      <c r="AH133" s="33"/>
      <c r="AI133" s="33"/>
      <c r="AM133" s="13"/>
    </row>
    <row r="134" spans="1:39" x14ac:dyDescent="0.2">
      <c r="A134" s="39"/>
      <c r="B134" s="54"/>
      <c r="C134" s="76"/>
      <c r="D134" s="76"/>
      <c r="Q134" s="69"/>
      <c r="AH134" s="33"/>
      <c r="AI134" s="33"/>
      <c r="AM134" s="13"/>
    </row>
    <row r="135" spans="1:39" x14ac:dyDescent="0.2">
      <c r="A135" s="39"/>
      <c r="B135" s="54"/>
      <c r="C135" s="76"/>
      <c r="D135" s="76"/>
      <c r="Q135" s="69"/>
      <c r="AH135" s="33"/>
      <c r="AI135" s="33"/>
      <c r="AM135" s="13"/>
    </row>
    <row r="136" spans="1:39" x14ac:dyDescent="0.2">
      <c r="A136" s="39"/>
      <c r="B136" s="54"/>
      <c r="C136" s="76"/>
      <c r="D136" s="76"/>
      <c r="Q136" s="69"/>
      <c r="AH136" s="33"/>
      <c r="AI136" s="33"/>
      <c r="AM136" s="13"/>
    </row>
    <row r="137" spans="1:39" x14ac:dyDescent="0.2">
      <c r="A137" s="39"/>
      <c r="B137" s="54"/>
      <c r="C137" s="76"/>
      <c r="D137" s="76"/>
      <c r="Q137" s="69"/>
      <c r="AH137" s="33"/>
      <c r="AI137" s="33"/>
      <c r="AM137" s="13"/>
    </row>
    <row r="138" spans="1:39" x14ac:dyDescent="0.2">
      <c r="C138" s="68"/>
      <c r="D138" s="68"/>
      <c r="Q138" s="69"/>
      <c r="AH138" s="33"/>
      <c r="AI138" s="33"/>
      <c r="AM138" s="13"/>
    </row>
    <row r="139" spans="1:39" x14ac:dyDescent="0.2">
      <c r="A139" s="39"/>
      <c r="B139" s="54"/>
      <c r="C139" s="76"/>
      <c r="D139" s="76"/>
      <c r="Q139" s="69"/>
      <c r="AH139" s="33"/>
      <c r="AI139" s="33"/>
      <c r="AM139" s="13"/>
    </row>
    <row r="140" spans="1:39" x14ac:dyDescent="0.2">
      <c r="A140" s="39"/>
      <c r="B140" s="54"/>
      <c r="C140" s="76"/>
      <c r="D140" s="76"/>
      <c r="Q140" s="69"/>
      <c r="AH140" s="33"/>
      <c r="AI140" s="33"/>
      <c r="AM140" s="13"/>
    </row>
    <row r="141" spans="1:39" x14ac:dyDescent="0.2">
      <c r="A141" s="39"/>
      <c r="B141" s="54"/>
      <c r="C141" s="76"/>
      <c r="D141" s="76"/>
      <c r="Q141" s="69"/>
      <c r="AH141" s="33"/>
      <c r="AI141" s="33"/>
      <c r="AM141" s="13"/>
    </row>
    <row r="142" spans="1:39" x14ac:dyDescent="0.2">
      <c r="A142" s="39"/>
      <c r="B142" s="54"/>
      <c r="C142" s="76"/>
      <c r="D142" s="76"/>
      <c r="Q142" s="69"/>
      <c r="AH142" s="33"/>
      <c r="AI142" s="33"/>
      <c r="AM142" s="13"/>
    </row>
    <row r="143" spans="1:39" x14ac:dyDescent="0.2">
      <c r="A143" s="39"/>
      <c r="B143" s="54"/>
      <c r="C143" s="76"/>
      <c r="D143" s="76"/>
      <c r="Q143" s="69"/>
      <c r="AH143" s="33"/>
      <c r="AI143" s="33"/>
      <c r="AM143" s="13"/>
    </row>
    <row r="144" spans="1:39" x14ac:dyDescent="0.2">
      <c r="A144" s="39"/>
      <c r="B144" s="54"/>
      <c r="C144" s="76"/>
      <c r="D144" s="76"/>
      <c r="Q144" s="69"/>
      <c r="AH144" s="33"/>
      <c r="AI144" s="33"/>
      <c r="AM144" s="13"/>
    </row>
    <row r="145" spans="1:39" x14ac:dyDescent="0.2">
      <c r="A145" s="39"/>
      <c r="B145" s="54"/>
      <c r="C145" s="76"/>
      <c r="D145" s="76"/>
      <c r="Q145" s="69"/>
      <c r="AH145" s="33"/>
      <c r="AI145" s="33"/>
      <c r="AM145" s="13"/>
    </row>
    <row r="146" spans="1:39" x14ac:dyDescent="0.2">
      <c r="A146" s="39"/>
      <c r="B146" s="54"/>
      <c r="C146" s="76"/>
      <c r="D146" s="76"/>
      <c r="Q146" s="69"/>
      <c r="AH146" s="33"/>
      <c r="AI146" s="33"/>
      <c r="AM146" s="13"/>
    </row>
    <row r="147" spans="1:39" x14ac:dyDescent="0.2">
      <c r="A147" s="39"/>
      <c r="B147" s="54"/>
      <c r="C147" s="76"/>
      <c r="D147" s="76"/>
      <c r="Q147" s="69"/>
      <c r="AH147" s="33"/>
      <c r="AI147" s="33"/>
      <c r="AM147" s="13"/>
    </row>
    <row r="148" spans="1:39" x14ac:dyDescent="0.2">
      <c r="A148" s="39"/>
      <c r="B148" s="54"/>
      <c r="C148" s="76"/>
      <c r="D148" s="76"/>
      <c r="Q148" s="69"/>
      <c r="AH148" s="33"/>
      <c r="AI148" s="33"/>
      <c r="AM148" s="13"/>
    </row>
    <row r="149" spans="1:39" x14ac:dyDescent="0.2">
      <c r="A149" s="39"/>
      <c r="B149" s="54"/>
      <c r="C149" s="76"/>
      <c r="D149" s="76"/>
      <c r="Q149" s="69"/>
      <c r="AH149" s="33"/>
      <c r="AI149" s="33"/>
      <c r="AM149" s="13"/>
    </row>
    <row r="150" spans="1:39" x14ac:dyDescent="0.2">
      <c r="A150" s="39"/>
      <c r="B150" s="54"/>
      <c r="C150" s="76"/>
      <c r="D150" s="76"/>
      <c r="Q150" s="69"/>
      <c r="AH150" s="33"/>
      <c r="AI150" s="33"/>
      <c r="AM150" s="13"/>
    </row>
    <row r="151" spans="1:39" x14ac:dyDescent="0.2">
      <c r="A151" s="39"/>
      <c r="B151" s="54"/>
      <c r="C151" s="76"/>
      <c r="D151" s="76"/>
      <c r="Q151" s="69"/>
      <c r="AH151" s="33"/>
      <c r="AI151" s="33"/>
      <c r="AM151" s="13"/>
    </row>
    <row r="152" spans="1:39" x14ac:dyDescent="0.2">
      <c r="A152" s="39"/>
      <c r="B152" s="54"/>
      <c r="C152" s="76"/>
      <c r="D152" s="76"/>
      <c r="Q152" s="69"/>
      <c r="AH152" s="33"/>
      <c r="AI152" s="33"/>
      <c r="AM152" s="13"/>
    </row>
    <row r="153" spans="1:39" x14ac:dyDescent="0.2">
      <c r="A153" s="39"/>
      <c r="B153" s="54"/>
      <c r="C153" s="76"/>
      <c r="D153" s="76"/>
      <c r="Q153" s="69"/>
      <c r="AH153" s="33"/>
      <c r="AI153" s="33"/>
      <c r="AM153" s="13"/>
    </row>
    <row r="154" spans="1:39" x14ac:dyDescent="0.2">
      <c r="A154" s="39"/>
      <c r="B154" s="54"/>
      <c r="C154" s="76"/>
      <c r="D154" s="76"/>
      <c r="Q154" s="69"/>
      <c r="AH154" s="33"/>
      <c r="AI154" s="33"/>
      <c r="AM154" s="13"/>
    </row>
    <row r="155" spans="1:39" x14ac:dyDescent="0.2">
      <c r="A155" s="39"/>
      <c r="B155" s="54"/>
      <c r="C155" s="76"/>
      <c r="D155" s="76"/>
      <c r="Q155" s="69"/>
      <c r="AH155" s="33"/>
      <c r="AI155" s="33"/>
      <c r="AM155" s="13"/>
    </row>
    <row r="156" spans="1:39" x14ac:dyDescent="0.2">
      <c r="A156" s="39"/>
      <c r="B156" s="54"/>
      <c r="C156" s="76"/>
      <c r="D156" s="76"/>
      <c r="Q156" s="69"/>
      <c r="AH156" s="33"/>
      <c r="AI156" s="33"/>
      <c r="AM156" s="13"/>
    </row>
    <row r="157" spans="1:39" x14ac:dyDescent="0.2">
      <c r="A157" s="39"/>
      <c r="B157" s="54"/>
      <c r="C157" s="76"/>
      <c r="D157" s="76"/>
      <c r="Q157" s="69"/>
      <c r="AH157" s="33"/>
      <c r="AI157" s="33"/>
      <c r="AM157" s="13"/>
    </row>
    <row r="158" spans="1:39" x14ac:dyDescent="0.2">
      <c r="A158" s="39"/>
      <c r="B158" s="54"/>
      <c r="C158" s="76"/>
      <c r="D158" s="76"/>
      <c r="Q158" s="69"/>
      <c r="AH158" s="33"/>
      <c r="AI158" s="33"/>
      <c r="AM158" s="13"/>
    </row>
    <row r="159" spans="1:39" x14ac:dyDescent="0.2">
      <c r="A159" s="39"/>
      <c r="B159" s="54"/>
      <c r="C159" s="76"/>
      <c r="D159" s="76"/>
      <c r="Q159" s="69"/>
      <c r="AH159" s="33"/>
      <c r="AI159" s="33"/>
      <c r="AM159" s="13"/>
    </row>
    <row r="160" spans="1:39" x14ac:dyDescent="0.2">
      <c r="A160" s="39"/>
      <c r="B160" s="54"/>
      <c r="C160" s="76"/>
      <c r="D160" s="76"/>
      <c r="Q160" s="69"/>
      <c r="AH160" s="33"/>
      <c r="AI160" s="33"/>
      <c r="AM160" s="13"/>
    </row>
    <row r="161" spans="1:71" x14ac:dyDescent="0.2">
      <c r="A161" s="39"/>
      <c r="B161" s="54"/>
      <c r="C161" s="76"/>
      <c r="D161" s="76"/>
      <c r="Q161" s="69"/>
      <c r="AH161" s="33"/>
      <c r="AI161" s="33"/>
      <c r="AM161" s="13"/>
    </row>
    <row r="162" spans="1:71" x14ac:dyDescent="0.2">
      <c r="A162" s="39"/>
      <c r="B162" s="54"/>
      <c r="C162" s="76"/>
      <c r="D162" s="76"/>
      <c r="Q162" s="69"/>
      <c r="AH162" s="33"/>
      <c r="AI162" s="33"/>
      <c r="AM162" s="13"/>
    </row>
    <row r="163" spans="1:71" x14ac:dyDescent="0.2">
      <c r="A163" s="39"/>
      <c r="B163" s="54"/>
      <c r="C163" s="76"/>
      <c r="D163" s="76"/>
      <c r="Q163" s="69"/>
      <c r="AH163" s="33"/>
      <c r="AI163" s="33"/>
      <c r="AM163" s="13"/>
    </row>
    <row r="164" spans="1:71" x14ac:dyDescent="0.2">
      <c r="A164" s="39"/>
      <c r="B164" s="54"/>
      <c r="C164" s="76"/>
      <c r="D164" s="76"/>
      <c r="Q164" s="69"/>
      <c r="AH164" s="33"/>
      <c r="AI164" s="33"/>
      <c r="AM164" s="13"/>
    </row>
    <row r="165" spans="1:71" x14ac:dyDescent="0.2">
      <c r="A165" s="39"/>
      <c r="B165" s="54"/>
      <c r="C165" s="76"/>
      <c r="D165" s="76"/>
      <c r="Q165" s="69"/>
      <c r="AH165" s="33"/>
      <c r="AI165" s="33"/>
      <c r="AM165" s="13"/>
    </row>
    <row r="166" spans="1:71" x14ac:dyDescent="0.2">
      <c r="A166" s="39"/>
      <c r="B166" s="54"/>
      <c r="C166" s="76"/>
      <c r="D166" s="76"/>
      <c r="Q166" s="69"/>
      <c r="AH166" s="33"/>
      <c r="AI166" s="33"/>
      <c r="AM166" s="13"/>
    </row>
    <row r="167" spans="1:71" x14ac:dyDescent="0.2">
      <c r="A167" s="39"/>
      <c r="B167" s="54"/>
      <c r="C167" s="76"/>
      <c r="D167" s="76"/>
      <c r="Q167" s="69"/>
      <c r="AH167" s="33"/>
      <c r="AI167" s="33"/>
      <c r="AK167" s="33"/>
      <c r="AM167" s="13"/>
    </row>
    <row r="168" spans="1:71" x14ac:dyDescent="0.2">
      <c r="A168" s="39"/>
      <c r="B168" s="54"/>
      <c r="C168" s="76"/>
      <c r="D168" s="76"/>
      <c r="Q168" s="69"/>
      <c r="AH168" s="33"/>
      <c r="AI168" s="33"/>
      <c r="AK168" s="33"/>
      <c r="AM168" s="13"/>
    </row>
    <row r="169" spans="1:71" x14ac:dyDescent="0.2">
      <c r="A169" s="39"/>
      <c r="B169" s="54"/>
      <c r="C169" s="76"/>
      <c r="D169" s="76"/>
      <c r="Q169" s="69"/>
      <c r="AH169" s="33"/>
      <c r="AI169" s="33"/>
      <c r="AK169" s="33"/>
      <c r="AM169" s="13"/>
    </row>
    <row r="170" spans="1:71" x14ac:dyDescent="0.2">
      <c r="A170" s="39"/>
      <c r="B170" s="54"/>
      <c r="C170" s="76"/>
      <c r="D170" s="76"/>
      <c r="Q170" s="69"/>
      <c r="AH170" s="33"/>
      <c r="AI170" s="33"/>
      <c r="AK170" s="33"/>
      <c r="AM170" s="13"/>
    </row>
    <row r="171" spans="1:71" x14ac:dyDescent="0.2">
      <c r="A171" s="39"/>
      <c r="B171" s="54"/>
      <c r="C171" s="76"/>
      <c r="D171" s="76"/>
      <c r="Q171" s="69"/>
      <c r="AF171" s="110"/>
      <c r="AG171" s="110"/>
      <c r="AH171" s="109"/>
      <c r="AI171" s="109"/>
      <c r="AJ171" s="110"/>
      <c r="AK171" s="109"/>
      <c r="AL171" s="110"/>
      <c r="AM171" s="111"/>
      <c r="AN171" s="110"/>
      <c r="AO171" s="110"/>
      <c r="AP171" s="110"/>
      <c r="AQ171" s="110"/>
      <c r="AR171" s="110"/>
      <c r="AS171" s="110"/>
      <c r="AT171" s="110"/>
      <c r="AU171" s="110"/>
      <c r="AV171" s="110"/>
      <c r="AW171" s="110"/>
      <c r="AX171" s="110"/>
      <c r="AY171" s="110"/>
      <c r="AZ171" s="110"/>
      <c r="BA171" s="110"/>
    </row>
    <row r="172" spans="1:71" x14ac:dyDescent="0.2">
      <c r="A172" s="39"/>
      <c r="B172" s="54"/>
      <c r="C172" s="76"/>
      <c r="D172" s="76"/>
      <c r="Q172" s="69"/>
      <c r="AH172" s="33"/>
      <c r="AI172" s="33"/>
      <c r="AK172" s="33"/>
      <c r="AM172" s="13"/>
      <c r="BB172" s="110"/>
      <c r="BC172" s="110"/>
      <c r="BE172" s="110"/>
      <c r="BF172" s="110"/>
      <c r="BG172" s="110"/>
      <c r="BH172" s="110"/>
      <c r="BI172" s="110"/>
      <c r="BJ172" s="110"/>
      <c r="BK172" s="110"/>
      <c r="BL172" s="110"/>
      <c r="BM172" s="110"/>
      <c r="BN172" s="110"/>
      <c r="BO172" s="110"/>
      <c r="BP172" s="110"/>
      <c r="BQ172" s="110"/>
      <c r="BR172" s="110"/>
      <c r="BS172" s="110"/>
    </row>
    <row r="173" spans="1:71" x14ac:dyDescent="0.2">
      <c r="A173" s="39"/>
      <c r="B173" s="54"/>
      <c r="C173" s="76"/>
      <c r="D173" s="76"/>
      <c r="Q173" s="69"/>
      <c r="AH173" s="33"/>
      <c r="AI173" s="33"/>
      <c r="AK173" s="33"/>
      <c r="AM173" s="13"/>
    </row>
    <row r="174" spans="1:71" x14ac:dyDescent="0.2">
      <c r="A174" s="39"/>
      <c r="B174" s="54"/>
      <c r="C174" s="76"/>
      <c r="D174" s="76"/>
      <c r="Q174" s="69"/>
      <c r="AH174" s="33"/>
      <c r="AI174" s="33"/>
      <c r="AK174" s="33"/>
      <c r="AM174" s="13"/>
    </row>
    <row r="175" spans="1:71" x14ac:dyDescent="0.2">
      <c r="C175" s="68"/>
      <c r="D175" s="68"/>
      <c r="AH175" s="33"/>
      <c r="AI175" s="33"/>
      <c r="AK175" s="33"/>
      <c r="AM175" s="13"/>
    </row>
    <row r="176" spans="1:71" x14ac:dyDescent="0.2">
      <c r="C176" s="68"/>
      <c r="D176" s="68"/>
      <c r="AH176" s="33"/>
      <c r="AI176" s="33"/>
      <c r="AK176" s="33"/>
      <c r="AM176" s="13"/>
    </row>
    <row r="177" spans="3:71" x14ac:dyDescent="0.2">
      <c r="C177" s="68"/>
      <c r="D177" s="68"/>
      <c r="AH177" s="33"/>
      <c r="AI177" s="33"/>
      <c r="AK177" s="33"/>
      <c r="AM177" s="13"/>
    </row>
    <row r="178" spans="3:71" x14ac:dyDescent="0.2">
      <c r="C178" s="68"/>
      <c r="D178" s="68"/>
      <c r="AH178" s="33"/>
      <c r="AI178" s="33"/>
      <c r="AK178" s="33"/>
      <c r="AM178" s="13"/>
    </row>
    <row r="179" spans="3:71" x14ac:dyDescent="0.2">
      <c r="C179" s="68"/>
      <c r="D179" s="68"/>
      <c r="AH179" s="33"/>
      <c r="AI179" s="33"/>
      <c r="AK179" s="33"/>
      <c r="AM179" s="13"/>
    </row>
    <row r="180" spans="3:71" x14ac:dyDescent="0.2">
      <c r="C180" s="68"/>
      <c r="D180" s="68"/>
      <c r="AH180" s="33"/>
      <c r="AI180" s="33"/>
      <c r="AK180" s="33"/>
      <c r="AM180" s="13"/>
    </row>
    <row r="181" spans="3:71" x14ac:dyDescent="0.2">
      <c r="C181" s="68"/>
      <c r="D181" s="68"/>
      <c r="AH181" s="33"/>
      <c r="AI181" s="33"/>
      <c r="AK181" s="33"/>
      <c r="AM181" s="13"/>
    </row>
    <row r="182" spans="3:71" x14ac:dyDescent="0.2">
      <c r="C182" s="68"/>
      <c r="D182" s="68"/>
      <c r="AH182" s="33"/>
      <c r="AI182" s="33"/>
      <c r="AK182" s="33"/>
      <c r="AM182" s="13"/>
    </row>
    <row r="183" spans="3:71" x14ac:dyDescent="0.2">
      <c r="C183" s="68"/>
      <c r="D183" s="68"/>
      <c r="AH183" s="33"/>
      <c r="AI183" s="33"/>
      <c r="AK183" s="33"/>
      <c r="AM183" s="13"/>
    </row>
    <row r="184" spans="3:71" x14ac:dyDescent="0.2">
      <c r="C184" s="68"/>
      <c r="D184" s="68"/>
      <c r="AH184" s="33"/>
      <c r="AI184" s="33"/>
      <c r="AK184" s="33"/>
      <c r="AM184" s="13"/>
    </row>
    <row r="185" spans="3:71" x14ac:dyDescent="0.2">
      <c r="C185" s="68"/>
      <c r="D185" s="68"/>
      <c r="AF185" s="110"/>
      <c r="AG185" s="110"/>
      <c r="AH185" s="109"/>
      <c r="AI185" s="109"/>
      <c r="AJ185" s="110"/>
      <c r="AK185" s="109"/>
      <c r="AL185" s="110"/>
      <c r="AM185" s="111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</row>
    <row r="186" spans="3:71" x14ac:dyDescent="0.2">
      <c r="C186" s="68"/>
      <c r="D186" s="68"/>
      <c r="AH186" s="33"/>
      <c r="AI186" s="33"/>
      <c r="AK186" s="33"/>
      <c r="AM186" s="13"/>
      <c r="BB186" s="110"/>
      <c r="BC186" s="110"/>
      <c r="BE186" s="110"/>
      <c r="BF186" s="110"/>
      <c r="BG186" s="110"/>
      <c r="BH186" s="110"/>
      <c r="BI186" s="110"/>
      <c r="BJ186" s="110"/>
      <c r="BK186" s="110"/>
      <c r="BL186" s="110"/>
      <c r="BM186" s="110"/>
      <c r="BN186" s="110"/>
      <c r="BO186" s="110"/>
      <c r="BP186" s="110"/>
      <c r="BQ186" s="110"/>
      <c r="BR186" s="110"/>
      <c r="BS186" s="110"/>
    </row>
    <row r="187" spans="3:71" x14ac:dyDescent="0.2">
      <c r="C187" s="68"/>
      <c r="D187" s="68"/>
      <c r="AH187" s="33"/>
      <c r="AI187" s="33"/>
      <c r="AK187" s="33"/>
      <c r="AM187" s="13"/>
    </row>
    <row r="188" spans="3:71" x14ac:dyDescent="0.2">
      <c r="C188" s="68"/>
      <c r="D188" s="68"/>
      <c r="AH188" s="33"/>
      <c r="AI188" s="33"/>
      <c r="AK188" s="33"/>
      <c r="AM188" s="13"/>
    </row>
    <row r="189" spans="3:71" x14ac:dyDescent="0.2">
      <c r="C189" s="68"/>
      <c r="D189" s="68"/>
      <c r="AH189" s="33"/>
      <c r="AI189" s="33"/>
      <c r="AK189" s="33"/>
      <c r="AM189" s="13"/>
    </row>
    <row r="190" spans="3:71" x14ac:dyDescent="0.2">
      <c r="C190" s="68"/>
      <c r="D190" s="68"/>
      <c r="AH190" s="33"/>
      <c r="AI190" s="33"/>
      <c r="AK190" s="33"/>
      <c r="AM190" s="13"/>
    </row>
    <row r="191" spans="3:71" x14ac:dyDescent="0.2">
      <c r="C191" s="68"/>
      <c r="D191" s="68"/>
      <c r="AH191" s="33"/>
      <c r="AI191" s="33"/>
      <c r="AK191" s="33"/>
      <c r="AM191" s="13"/>
    </row>
    <row r="192" spans="3:71" x14ac:dyDescent="0.2">
      <c r="C192" s="68"/>
      <c r="D192" s="68"/>
      <c r="AH192" s="33"/>
      <c r="AI192" s="33"/>
      <c r="AK192" s="33"/>
      <c r="AM192" s="13"/>
    </row>
    <row r="193" spans="3:39" x14ac:dyDescent="0.2">
      <c r="C193" s="68"/>
      <c r="D193" s="68"/>
      <c r="AH193" s="33"/>
      <c r="AI193" s="33"/>
      <c r="AK193" s="33"/>
      <c r="AM193" s="13"/>
    </row>
    <row r="194" spans="3:39" x14ac:dyDescent="0.2">
      <c r="C194" s="68"/>
      <c r="D194" s="68"/>
      <c r="AH194" s="33"/>
      <c r="AI194" s="33"/>
      <c r="AK194" s="33"/>
      <c r="AM194" s="13"/>
    </row>
    <row r="195" spans="3:39" x14ac:dyDescent="0.2">
      <c r="C195" s="68"/>
      <c r="D195" s="68"/>
      <c r="AH195" s="33"/>
      <c r="AI195" s="33"/>
      <c r="AK195" s="33"/>
      <c r="AM195" s="13"/>
    </row>
    <row r="196" spans="3:39" x14ac:dyDescent="0.2">
      <c r="C196" s="68"/>
      <c r="D196" s="68"/>
      <c r="AH196" s="33"/>
      <c r="AI196" s="33"/>
      <c r="AK196" s="33"/>
      <c r="AM196" s="13"/>
    </row>
    <row r="197" spans="3:39" x14ac:dyDescent="0.2">
      <c r="C197" s="68"/>
      <c r="D197" s="68"/>
      <c r="AH197" s="33"/>
      <c r="AI197" s="33"/>
      <c r="AK197" s="33"/>
      <c r="AM197" s="13"/>
    </row>
    <row r="198" spans="3:39" x14ac:dyDescent="0.2">
      <c r="C198" s="68"/>
      <c r="D198" s="68"/>
      <c r="AH198" s="33"/>
      <c r="AI198" s="33"/>
      <c r="AK198" s="33"/>
      <c r="AM198" s="13"/>
    </row>
    <row r="199" spans="3:39" x14ac:dyDescent="0.2">
      <c r="C199" s="68"/>
      <c r="D199" s="68"/>
      <c r="AH199" s="33"/>
      <c r="AI199" s="33"/>
      <c r="AK199" s="33"/>
      <c r="AM199" s="13"/>
    </row>
    <row r="200" spans="3:39" x14ac:dyDescent="0.2">
      <c r="C200" s="68"/>
      <c r="D200" s="68"/>
      <c r="AH200" s="33"/>
      <c r="AI200" s="33"/>
      <c r="AK200" s="33"/>
      <c r="AM200" s="13"/>
    </row>
    <row r="201" spans="3:39" x14ac:dyDescent="0.2">
      <c r="C201" s="68"/>
      <c r="D201" s="68"/>
      <c r="AH201" s="33"/>
      <c r="AI201" s="33"/>
      <c r="AK201" s="33"/>
      <c r="AM201" s="13"/>
    </row>
    <row r="202" spans="3:39" x14ac:dyDescent="0.2">
      <c r="C202" s="68"/>
      <c r="D202" s="68"/>
      <c r="AH202" s="33"/>
      <c r="AI202" s="33"/>
      <c r="AK202" s="33"/>
      <c r="AM202" s="13"/>
    </row>
    <row r="203" spans="3:39" x14ac:dyDescent="0.2">
      <c r="C203" s="68"/>
      <c r="D203" s="68"/>
      <c r="AH203" s="33"/>
      <c r="AI203" s="33"/>
      <c r="AK203" s="33"/>
      <c r="AM203" s="13"/>
    </row>
    <row r="204" spans="3:39" x14ac:dyDescent="0.2">
      <c r="C204" s="68"/>
      <c r="D204" s="68"/>
      <c r="AH204" s="33"/>
      <c r="AI204" s="33"/>
      <c r="AK204" s="33"/>
      <c r="AM204" s="13"/>
    </row>
    <row r="205" spans="3:39" x14ac:dyDescent="0.2">
      <c r="C205" s="68"/>
      <c r="D205" s="68"/>
      <c r="AH205" s="33"/>
      <c r="AI205" s="33"/>
      <c r="AK205" s="33"/>
      <c r="AM205" s="13"/>
    </row>
    <row r="206" spans="3:39" x14ac:dyDescent="0.2">
      <c r="C206" s="68"/>
      <c r="D206" s="68"/>
      <c r="AH206" s="33"/>
      <c r="AI206" s="33"/>
      <c r="AK206" s="33"/>
      <c r="AM206" s="13"/>
    </row>
    <row r="207" spans="3:39" x14ac:dyDescent="0.2">
      <c r="C207" s="68"/>
      <c r="D207" s="68"/>
      <c r="AH207" s="33"/>
      <c r="AI207" s="33"/>
      <c r="AK207" s="33"/>
      <c r="AM207" s="13"/>
    </row>
    <row r="208" spans="3:39" x14ac:dyDescent="0.2">
      <c r="C208" s="68"/>
      <c r="D208" s="68"/>
      <c r="AH208" s="33"/>
      <c r="AI208" s="33"/>
      <c r="AK208" s="33"/>
      <c r="AM208" s="13"/>
    </row>
    <row r="209" spans="3:71" x14ac:dyDescent="0.2">
      <c r="C209" s="68"/>
      <c r="D209" s="68"/>
      <c r="AH209" s="33"/>
      <c r="AI209" s="33"/>
      <c r="AK209" s="33"/>
      <c r="AM209" s="13"/>
    </row>
    <row r="210" spans="3:71" x14ac:dyDescent="0.2">
      <c r="C210" s="68"/>
      <c r="D210" s="68"/>
      <c r="AH210" s="33"/>
      <c r="AI210" s="33"/>
      <c r="AK210" s="33"/>
      <c r="AM210" s="13"/>
    </row>
    <row r="211" spans="3:71" x14ac:dyDescent="0.2">
      <c r="C211" s="68"/>
      <c r="D211" s="68"/>
      <c r="AI211" s="33"/>
      <c r="AK211" s="33"/>
      <c r="AM211" s="13"/>
      <c r="BC211" s="1">
        <f t="shared" ref="BC211:BC242" si="139">AH$3+AH$4*BD211+AH$5*BD211^2</f>
        <v>-4.1922785739757027E-3</v>
      </c>
      <c r="BD211" s="1">
        <v>1450</v>
      </c>
      <c r="BE211" s="1">
        <f t="shared" ref="BE211:BE242" si="140">AH$3+AH$4*BD211+AH$5*BD211^2+BG211</f>
        <v>-1.1791364747060526E-3</v>
      </c>
      <c r="BF211" s="1">
        <f t="shared" ref="BF211:BF242" si="141">AH$3+AH$4*BD211+AH$5*BD211^2</f>
        <v>-4.1922785739757027E-3</v>
      </c>
      <c r="BG211" s="1">
        <f t="shared" ref="BG211:BG242" si="142">$AH$6*($AH$11/BH211*BI211+$AH$12)</f>
        <v>3.0131420992696501E-3</v>
      </c>
      <c r="BH211" s="1">
        <f t="shared" ref="BH211:BH242" si="143">1+$AH$7*COS(BJ211)</f>
        <v>1.0621350100751479</v>
      </c>
      <c r="BI211" s="1">
        <f t="shared" ref="BI211:BI242" si="144">SIN(BJ211+RADIANS($AH$9))</f>
        <v>0.90115725932961122</v>
      </c>
      <c r="BJ211" s="1">
        <f t="shared" ref="BJ211:BJ242" si="145">2*ATAN(BK211)</f>
        <v>0.449495388610959</v>
      </c>
      <c r="BK211" s="1">
        <f t="shared" ref="BK211:BK242" si="146">SQRT((1+$AH$7)/(1-$AH$7))*TAN(BL211/2)</f>
        <v>0.22860986307460313</v>
      </c>
      <c r="BL211" s="1">
        <f t="shared" ref="BL211:BR220" si="147">$BS211+$AH$7*SIN(BM211)</f>
        <v>0.42039106237530405</v>
      </c>
      <c r="BM211" s="1">
        <f t="shared" si="147"/>
        <v>0.42039106071794974</v>
      </c>
      <c r="BN211" s="1">
        <f t="shared" si="147"/>
        <v>0.42039103440280357</v>
      </c>
      <c r="BO211" s="1">
        <f t="shared" si="147"/>
        <v>0.42039061657612398</v>
      </c>
      <c r="BP211" s="1">
        <f t="shared" si="147"/>
        <v>0.42038398241731145</v>
      </c>
      <c r="BQ211" s="1">
        <f t="shared" si="147"/>
        <v>0.42027864935951958</v>
      </c>
      <c r="BR211" s="1">
        <f t="shared" si="147"/>
        <v>0.41860689950030516</v>
      </c>
      <c r="BS211" s="1">
        <f t="shared" ref="BS211:BS242" si="148">RADIANS($AH$9)+$AH$18*(BD211-AH$15)</f>
        <v>0.39223592910741878</v>
      </c>
    </row>
    <row r="212" spans="3:71" x14ac:dyDescent="0.2">
      <c r="C212" s="68"/>
      <c r="D212" s="68"/>
      <c r="AI212" s="33"/>
      <c r="AK212" s="33"/>
      <c r="AM212" s="13"/>
      <c r="BC212" s="1">
        <f t="shared" si="139"/>
        <v>-4.168657991993039E-3</v>
      </c>
      <c r="BD212" s="1">
        <v>1500</v>
      </c>
      <c r="BE212" s="1">
        <f t="shared" si="140"/>
        <v>-1.1064440306914414E-3</v>
      </c>
      <c r="BF212" s="1">
        <f t="shared" si="141"/>
        <v>-4.168657991993039E-3</v>
      </c>
      <c r="BG212" s="1">
        <f t="shared" si="142"/>
        <v>3.0622139613015976E-3</v>
      </c>
      <c r="BH212" s="1">
        <f t="shared" si="143"/>
        <v>1.0610578618993514</v>
      </c>
      <c r="BI212" s="1">
        <f t="shared" si="144"/>
        <v>0.91565126807160568</v>
      </c>
      <c r="BJ212" s="1">
        <f t="shared" si="145"/>
        <v>0.48418873746187713</v>
      </c>
      <c r="BK212" s="1">
        <f t="shared" si="146"/>
        <v>0.24693763690141499</v>
      </c>
      <c r="BL212" s="1">
        <f t="shared" si="147"/>
        <v>0.45299336998265877</v>
      </c>
      <c r="BM212" s="1">
        <f t="shared" si="147"/>
        <v>0.45299336835701781</v>
      </c>
      <c r="BN212" s="1">
        <f t="shared" si="147"/>
        <v>0.4529933421495877</v>
      </c>
      <c r="BO212" s="1">
        <f t="shared" si="147"/>
        <v>0.4529929196520508</v>
      </c>
      <c r="BP212" s="1">
        <f t="shared" si="147"/>
        <v>0.45298610845943349</v>
      </c>
      <c r="BQ212" s="1">
        <f t="shared" si="147"/>
        <v>0.45287630656873268</v>
      </c>
      <c r="BR212" s="1">
        <f t="shared" si="147"/>
        <v>0.45110701997967478</v>
      </c>
      <c r="BS212" s="1">
        <f t="shared" si="148"/>
        <v>0.42280023627328106</v>
      </c>
    </row>
    <row r="213" spans="3:71" x14ac:dyDescent="0.2">
      <c r="C213" s="68"/>
      <c r="D213" s="68"/>
      <c r="AI213" s="33"/>
      <c r="AK213" s="33"/>
      <c r="AM213" s="13"/>
      <c r="BC213" s="1">
        <f t="shared" si="139"/>
        <v>-4.1448270276051051E-3</v>
      </c>
      <c r="BD213" s="1">
        <v>1550</v>
      </c>
      <c r="BE213" s="1">
        <f t="shared" si="140"/>
        <v>-1.0368420812280729E-3</v>
      </c>
      <c r="BF213" s="1">
        <f t="shared" si="141"/>
        <v>-4.1448270276051051E-3</v>
      </c>
      <c r="BG213" s="1">
        <f t="shared" si="142"/>
        <v>3.1079849463770321E-3</v>
      </c>
      <c r="BH213" s="1">
        <f t="shared" si="143"/>
        <v>1.0599097169781482</v>
      </c>
      <c r="BI213" s="1">
        <f t="shared" si="144"/>
        <v>0.92901638592618963</v>
      </c>
      <c r="BJ213" s="1">
        <f t="shared" si="145"/>
        <v>0.51880939129725057</v>
      </c>
      <c r="BK213" s="1">
        <f t="shared" si="146"/>
        <v>0.265384210052589</v>
      </c>
      <c r="BL213" s="1">
        <f t="shared" si="147"/>
        <v>0.48556150271880288</v>
      </c>
      <c r="BM213" s="1">
        <f t="shared" si="147"/>
        <v>0.48556150114525615</v>
      </c>
      <c r="BN213" s="1">
        <f t="shared" si="147"/>
        <v>0.48556147535520894</v>
      </c>
      <c r="BO213" s="1">
        <f t="shared" si="147"/>
        <v>0.48556105266267818</v>
      </c>
      <c r="BP213" s="1">
        <f t="shared" si="147"/>
        <v>0.48555412484949062</v>
      </c>
      <c r="BQ213" s="1">
        <f t="shared" si="147"/>
        <v>0.48544058352406666</v>
      </c>
      <c r="BR213" s="1">
        <f t="shared" si="147"/>
        <v>0.48358069897488498</v>
      </c>
      <c r="BS213" s="1">
        <f t="shared" si="148"/>
        <v>0.45336454343914334</v>
      </c>
    </row>
    <row r="214" spans="3:71" x14ac:dyDescent="0.2">
      <c r="C214" s="68"/>
      <c r="D214" s="68"/>
      <c r="AI214" s="33"/>
      <c r="AK214" s="33"/>
      <c r="AM214" s="13"/>
      <c r="BC214" s="1">
        <f t="shared" si="139"/>
        <v>-4.1207856808119026E-3</v>
      </c>
      <c r="BD214" s="1">
        <v>1600</v>
      </c>
      <c r="BE214" s="1">
        <f t="shared" si="140"/>
        <v>-9.7037156646264527E-4</v>
      </c>
      <c r="BF214" s="1">
        <f t="shared" si="141"/>
        <v>-4.1207856808119026E-3</v>
      </c>
      <c r="BG214" s="1">
        <f t="shared" si="142"/>
        <v>3.1504141143492573E-3</v>
      </c>
      <c r="BH214" s="1">
        <f t="shared" si="143"/>
        <v>1.058692570648365</v>
      </c>
      <c r="BI214" s="1">
        <f t="shared" si="144"/>
        <v>0.94124204054285765</v>
      </c>
      <c r="BJ214" s="1">
        <f t="shared" si="145"/>
        <v>0.55335286040360321</v>
      </c>
      <c r="BK214" s="1">
        <f t="shared" si="146"/>
        <v>0.28395936079438144</v>
      </c>
      <c r="BL214" s="1">
        <f t="shared" si="147"/>
        <v>0.51809331062113617</v>
      </c>
      <c r="BM214" s="1">
        <f t="shared" si="147"/>
        <v>0.51809330911738094</v>
      </c>
      <c r="BN214" s="1">
        <f t="shared" si="147"/>
        <v>0.51809328402727761</v>
      </c>
      <c r="BO214" s="1">
        <f t="shared" si="147"/>
        <v>0.51809286539982868</v>
      </c>
      <c r="BP214" s="1">
        <f t="shared" si="147"/>
        <v>0.51808588063100902</v>
      </c>
      <c r="BQ214" s="1">
        <f t="shared" si="147"/>
        <v>0.51796934436899034</v>
      </c>
      <c r="BR214" s="1">
        <f t="shared" si="147"/>
        <v>0.51602615293378429</v>
      </c>
      <c r="BS214" s="1">
        <f t="shared" si="148"/>
        <v>0.48392885060500568</v>
      </c>
    </row>
    <row r="215" spans="3:71" x14ac:dyDescent="0.2">
      <c r="C215" s="68"/>
      <c r="D215" s="68"/>
      <c r="AI215" s="33"/>
      <c r="AK215" s="33"/>
      <c r="AM215" s="13"/>
      <c r="BC215" s="1">
        <f t="shared" si="139"/>
        <v>-4.0965339516134307E-3</v>
      </c>
      <c r="BD215" s="1">
        <v>1650</v>
      </c>
      <c r="BE215" s="1">
        <f t="shared" si="140"/>
        <v>-9.070686962602153E-4</v>
      </c>
      <c r="BF215" s="1">
        <f t="shared" si="141"/>
        <v>-4.0965339516134307E-3</v>
      </c>
      <c r="BG215" s="1">
        <f t="shared" si="142"/>
        <v>3.1894652553532154E-3</v>
      </c>
      <c r="BH215" s="1">
        <f t="shared" si="143"/>
        <v>1.0574085154097965</v>
      </c>
      <c r="BI215" s="1">
        <f t="shared" si="144"/>
        <v>0.95231979804825395</v>
      </c>
      <c r="BJ215" s="1">
        <f t="shared" si="145"/>
        <v>0.58781480354343074</v>
      </c>
      <c r="BK215" s="1">
        <f t="shared" si="146"/>
        <v>0.30267313254087191</v>
      </c>
      <c r="BL215" s="1">
        <f t="shared" si="147"/>
        <v>0.5505867065153387</v>
      </c>
      <c r="BM215" s="1">
        <f t="shared" si="147"/>
        <v>0.55058670509612673</v>
      </c>
      <c r="BN215" s="1">
        <f t="shared" si="147"/>
        <v>0.55058668095684593</v>
      </c>
      <c r="BO215" s="1">
        <f t="shared" si="147"/>
        <v>0.55058627037349583</v>
      </c>
      <c r="BP215" s="1">
        <f t="shared" si="147"/>
        <v>0.55057928680566093</v>
      </c>
      <c r="BQ215" s="1">
        <f t="shared" si="147"/>
        <v>0.55046050863988205</v>
      </c>
      <c r="BR215" s="1">
        <f t="shared" si="147"/>
        <v>0.54844162466934465</v>
      </c>
      <c r="BS215" s="1">
        <f t="shared" si="148"/>
        <v>0.5144931577708679</v>
      </c>
    </row>
    <row r="216" spans="3:71" x14ac:dyDescent="0.2">
      <c r="C216" s="68"/>
      <c r="D216" s="68"/>
      <c r="AI216" s="33"/>
      <c r="AK216" s="33"/>
      <c r="AM216" s="13"/>
      <c r="BC216" s="1">
        <f t="shared" si="139"/>
        <v>-4.0720718400096886E-3</v>
      </c>
      <c r="BD216" s="1">
        <v>1700</v>
      </c>
      <c r="BE216" s="1">
        <f t="shared" si="140"/>
        <v>-8.4696494638833615E-4</v>
      </c>
      <c r="BF216" s="1">
        <f t="shared" si="141"/>
        <v>-4.0720718400096886E-3</v>
      </c>
      <c r="BG216" s="1">
        <f t="shared" si="142"/>
        <v>3.2251068936213524E-3</v>
      </c>
      <c r="BH216" s="1">
        <f t="shared" si="143"/>
        <v>1.0560597335680815</v>
      </c>
      <c r="BI216" s="1">
        <f t="shared" si="144"/>
        <v>0.96224334160212921</v>
      </c>
      <c r="BJ216" s="1">
        <f t="shared" si="145"/>
        <v>0.62219103427902511</v>
      </c>
      <c r="BK216" s="1">
        <f t="shared" si="146"/>
        <v>0.32153585743755697</v>
      </c>
      <c r="BL216" s="1">
        <f t="shared" si="147"/>
        <v>0.58303966888676584</v>
      </c>
      <c r="BM216" s="1">
        <f t="shared" si="147"/>
        <v>0.58303966756375081</v>
      </c>
      <c r="BN216" s="1">
        <f t="shared" si="147"/>
        <v>0.5830396445909668</v>
      </c>
      <c r="BO216" s="1">
        <f t="shared" si="147"/>
        <v>0.58303924569246579</v>
      </c>
      <c r="BP216" s="1">
        <f t="shared" si="147"/>
        <v>0.58303231925162036</v>
      </c>
      <c r="BQ216" s="1">
        <f t="shared" si="147"/>
        <v>0.58291205414493119</v>
      </c>
      <c r="BR216" s="1">
        <f t="shared" si="147"/>
        <v>0.58082538500105774</v>
      </c>
      <c r="BS216" s="1">
        <f t="shared" si="148"/>
        <v>0.54505746493673024</v>
      </c>
    </row>
    <row r="217" spans="3:71" x14ac:dyDescent="0.2">
      <c r="C217" s="68"/>
      <c r="D217" s="68"/>
      <c r="AI217" s="33"/>
      <c r="AK217" s="33"/>
      <c r="AM217" s="13"/>
      <c r="BC217" s="1">
        <f t="shared" si="139"/>
        <v>-4.0473993460006779E-3</v>
      </c>
      <c r="BD217" s="1">
        <v>1750</v>
      </c>
      <c r="BE217" s="1">
        <f t="shared" si="140"/>
        <v>-7.9008706693722971E-4</v>
      </c>
      <c r="BF217" s="1">
        <f t="shared" si="141"/>
        <v>-4.0473993460006779E-3</v>
      </c>
      <c r="BG217" s="1">
        <f t="shared" si="142"/>
        <v>3.2573122790634482E-3</v>
      </c>
      <c r="BH217" s="1">
        <f t="shared" si="143"/>
        <v>1.054648489731874</v>
      </c>
      <c r="BI217" s="1">
        <f t="shared" si="144"/>
        <v>0.97100844228157268</v>
      </c>
      <c r="BJ217" s="1">
        <f t="shared" si="145"/>
        <v>0.6564775266892996</v>
      </c>
      <c r="BK217" s="1">
        <f t="shared" si="146"/>
        <v>0.3405581812089632</v>
      </c>
      <c r="BL217" s="1">
        <f t="shared" si="147"/>
        <v>0.61545024452354113</v>
      </c>
      <c r="BM217" s="1">
        <f t="shared" si="147"/>
        <v>0.6154502433052339</v>
      </c>
      <c r="BN217" s="1">
        <f t="shared" si="147"/>
        <v>0.61545022167700214</v>
      </c>
      <c r="BO217" s="1">
        <f t="shared" si="147"/>
        <v>0.61544983771773354</v>
      </c>
      <c r="BP217" s="1">
        <f t="shared" si="147"/>
        <v>0.61544302142566798</v>
      </c>
      <c r="BQ217" s="1">
        <f t="shared" si="147"/>
        <v>0.6153220196891338</v>
      </c>
      <c r="BR217" s="1">
        <f t="shared" si="147"/>
        <v>0.61317573437016881</v>
      </c>
      <c r="BS217" s="1">
        <f t="shared" si="148"/>
        <v>0.57562177210259247</v>
      </c>
    </row>
    <row r="218" spans="3:71" x14ac:dyDescent="0.2">
      <c r="C218" s="68"/>
      <c r="D218" s="68"/>
      <c r="AI218" s="33"/>
      <c r="AK218" s="33"/>
      <c r="AM218" s="13"/>
      <c r="BC218" s="1">
        <f t="shared" si="139"/>
        <v>-4.0225164695863978E-3</v>
      </c>
      <c r="BD218" s="1">
        <v>1800</v>
      </c>
      <c r="BE218" s="1">
        <f t="shared" si="140"/>
        <v>-7.3645710259231468E-4</v>
      </c>
      <c r="BF218" s="1">
        <f t="shared" si="141"/>
        <v>-4.0225164695863978E-3</v>
      </c>
      <c r="BG218" s="1">
        <f t="shared" si="142"/>
        <v>3.2860593669940832E-3</v>
      </c>
      <c r="BH218" s="1">
        <f t="shared" si="143"/>
        <v>1.0531771232116849</v>
      </c>
      <c r="BI218" s="1">
        <f t="shared" si="144"/>
        <v>0.9786129227180087</v>
      </c>
      <c r="BJ218" s="1">
        <f t="shared" si="145"/>
        <v>0.69067042047291816</v>
      </c>
      <c r="BK218" s="1">
        <f t="shared" si="146"/>
        <v>0.35975108940087813</v>
      </c>
      <c r="BL218" s="1">
        <f t="shared" si="147"/>
        <v>0.64781655092760337</v>
      </c>
      <c r="BM218" s="1">
        <f t="shared" si="147"/>
        <v>0.64781654981943027</v>
      </c>
      <c r="BN218" s="1">
        <f t="shared" si="147"/>
        <v>0.64781652967489745</v>
      </c>
      <c r="BO218" s="1">
        <f t="shared" si="147"/>
        <v>0.64781616348468452</v>
      </c>
      <c r="BP218" s="1">
        <f t="shared" si="147"/>
        <v>0.64780950684405225</v>
      </c>
      <c r="BQ218" s="1">
        <f t="shared" si="147"/>
        <v>0.64768850763970087</v>
      </c>
      <c r="BR218" s="1">
        <f t="shared" si="147"/>
        <v>0.64549100442724205</v>
      </c>
      <c r="BS218" s="1">
        <f t="shared" si="148"/>
        <v>0.6061860792684548</v>
      </c>
    </row>
    <row r="219" spans="3:71" x14ac:dyDescent="0.2">
      <c r="C219" s="68"/>
      <c r="D219" s="68"/>
      <c r="AI219" s="33"/>
      <c r="AK219" s="33"/>
      <c r="AM219" s="13"/>
      <c r="BC219" s="1">
        <f t="shared" si="139"/>
        <v>-3.9974232107668466E-3</v>
      </c>
      <c r="BD219" s="1">
        <v>1850</v>
      </c>
      <c r="BE219" s="1">
        <f t="shared" si="140"/>
        <v>-6.8609242432196918E-4</v>
      </c>
      <c r="BF219" s="1">
        <f t="shared" si="141"/>
        <v>-3.9974232107668466E-3</v>
      </c>
      <c r="BG219" s="1">
        <f t="shared" si="142"/>
        <v>3.3113307864448775E-3</v>
      </c>
      <c r="BH219" s="1">
        <f t="shared" si="143"/>
        <v>1.0516480403666626</v>
      </c>
      <c r="BI219" s="1">
        <f t="shared" si="144"/>
        <v>0.9850566139503284</v>
      </c>
      <c r="BJ219" s="1">
        <f t="shared" si="145"/>
        <v>0.72476602543516278</v>
      </c>
      <c r="BK219" s="1">
        <f t="shared" si="146"/>
        <v>0.37912593515911863</v>
      </c>
      <c r="BL219" s="1">
        <f t="shared" si="147"/>
        <v>0.68013677849140097</v>
      </c>
      <c r="BM219" s="1">
        <f t="shared" si="147"/>
        <v>0.68013677749585422</v>
      </c>
      <c r="BN219" s="1">
        <f t="shared" si="147"/>
        <v>0.68013675893507108</v>
      </c>
      <c r="BO219" s="1">
        <f t="shared" si="147"/>
        <v>0.68013641289142313</v>
      </c>
      <c r="BP219" s="1">
        <f t="shared" si="147"/>
        <v>0.68012996133836778</v>
      </c>
      <c r="BQ219" s="1">
        <f t="shared" si="147"/>
        <v>0.68000968632683423</v>
      </c>
      <c r="BR219" s="1">
        <f t="shared" si="147"/>
        <v>0.67776955959057272</v>
      </c>
      <c r="BS219" s="1">
        <f t="shared" si="148"/>
        <v>0.63675038643431714</v>
      </c>
    </row>
    <row r="220" spans="3:71" x14ac:dyDescent="0.2">
      <c r="C220" s="68"/>
      <c r="D220" s="68"/>
      <c r="AI220" s="33"/>
      <c r="AK220" s="33"/>
      <c r="AM220" s="13"/>
      <c r="BC220" s="1">
        <f t="shared" si="139"/>
        <v>-3.9721195695420278E-3</v>
      </c>
      <c r="BD220" s="1">
        <v>1900</v>
      </c>
      <c r="BE220" s="1">
        <f t="shared" si="140"/>
        <v>-6.3900577199535935E-4</v>
      </c>
      <c r="BF220" s="1">
        <f t="shared" si="141"/>
        <v>-3.9721195695420278E-3</v>
      </c>
      <c r="BG220" s="1">
        <f t="shared" si="142"/>
        <v>3.3331137975466684E-3</v>
      </c>
      <c r="BH220" s="1">
        <f t="shared" si="143"/>
        <v>1.0500637069440628</v>
      </c>
      <c r="BI220" s="1">
        <f t="shared" si="144"/>
        <v>0.99034130599005288</v>
      </c>
      <c r="BJ220" s="1">
        <f t="shared" si="145"/>
        <v>0.75876082535995082</v>
      </c>
      <c r="BK220" s="1">
        <f t="shared" si="146"/>
        <v>0.39869446869943631</v>
      </c>
      <c r="BL220" s="1">
        <f t="shared" si="147"/>
        <v>0.7124091924393251</v>
      </c>
      <c r="BM220" s="1">
        <f t="shared" si="147"/>
        <v>0.71240919155619442</v>
      </c>
      <c r="BN220" s="1">
        <f t="shared" si="147"/>
        <v>0.71240917464097642</v>
      </c>
      <c r="BO220" s="1">
        <f t="shared" si="147"/>
        <v>0.71240885065203752</v>
      </c>
      <c r="BP220" s="1">
        <f t="shared" si="147"/>
        <v>0.71240264508398199</v>
      </c>
      <c r="BQ220" s="1">
        <f t="shared" si="147"/>
        <v>0.7122837922754951</v>
      </c>
      <c r="BR220" s="1">
        <f t="shared" si="147"/>
        <v>0.71000979857399049</v>
      </c>
      <c r="BS220" s="1">
        <f t="shared" si="148"/>
        <v>0.66731469360017936</v>
      </c>
    </row>
    <row r="221" spans="3:71" x14ac:dyDescent="0.2">
      <c r="C221" s="68"/>
      <c r="D221" s="68"/>
      <c r="AI221" s="33"/>
      <c r="AK221" s="33"/>
      <c r="AM221" s="13"/>
      <c r="BC221" s="1">
        <f t="shared" si="139"/>
        <v>-3.9466055459119386E-3</v>
      </c>
      <c r="BD221" s="1">
        <v>1950</v>
      </c>
      <c r="BE221" s="1">
        <f t="shared" si="140"/>
        <v>-5.9520530740286371E-4</v>
      </c>
      <c r="BF221" s="1">
        <f t="shared" si="141"/>
        <v>-3.9466055459119386E-3</v>
      </c>
      <c r="BG221" s="1">
        <f t="shared" si="142"/>
        <v>3.3514002385090749E-3</v>
      </c>
      <c r="BH221" s="1">
        <f t="shared" si="143"/>
        <v>1.0484266404542701</v>
      </c>
      <c r="BI221" s="1">
        <f t="shared" si="144"/>
        <v>0.99447069262049981</v>
      </c>
      <c r="BJ221" s="1">
        <f t="shared" si="145"/>
        <v>0.7926514812721982</v>
      </c>
      <c r="BK221" s="1">
        <f t="shared" si="146"/>
        <v>0.4184688686373601</v>
      </c>
      <c r="BL221" s="1">
        <f t="shared" ref="BL221:BR230" si="149">$BS221+$AH$7*SIN(BM221)</f>
        <v>0.74463213453432342</v>
      </c>
      <c r="BM221" s="1">
        <f t="shared" si="149"/>
        <v>0.74463213376099313</v>
      </c>
      <c r="BN221" s="1">
        <f t="shared" si="149"/>
        <v>0.7446321185167416</v>
      </c>
      <c r="BO221" s="1">
        <f t="shared" si="149"/>
        <v>0.74463181801493117</v>
      </c>
      <c r="BP221" s="1">
        <f t="shared" si="149"/>
        <v>0.74462589439976801</v>
      </c>
      <c r="BQ221" s="1">
        <f t="shared" si="149"/>
        <v>0.74450913226445659</v>
      </c>
      <c r="BR221" s="1">
        <f t="shared" si="149"/>
        <v>0.74221015588262829</v>
      </c>
      <c r="BS221" s="1">
        <f t="shared" si="148"/>
        <v>0.6978790007660417</v>
      </c>
    </row>
    <row r="222" spans="3:71" x14ac:dyDescent="0.2">
      <c r="C222" s="68"/>
      <c r="D222" s="68"/>
      <c r="AI222" s="33"/>
      <c r="AK222" s="33"/>
      <c r="AM222" s="13"/>
      <c r="BC222" s="1">
        <f t="shared" si="139"/>
        <v>-3.9208811398765801E-3</v>
      </c>
      <c r="BD222" s="1">
        <v>2000</v>
      </c>
      <c r="BE222" s="1">
        <f t="shared" si="140"/>
        <v>-5.546946771152598E-4</v>
      </c>
      <c r="BF222" s="1">
        <f t="shared" si="141"/>
        <v>-3.9208811398765801E-3</v>
      </c>
      <c r="BG222" s="1">
        <f t="shared" si="142"/>
        <v>3.3661864627613203E-3</v>
      </c>
      <c r="BH222" s="1">
        <f t="shared" si="143"/>
        <v>1.0467394026220203</v>
      </c>
      <c r="BI222" s="1">
        <f t="shared" si="144"/>
        <v>0.99745031097160208</v>
      </c>
      <c r="BJ222" s="1">
        <f t="shared" si="145"/>
        <v>0.82643483409929641</v>
      </c>
      <c r="BK222" s="1">
        <f t="shared" si="146"/>
        <v>0.43846177536267744</v>
      </c>
      <c r="BL222" s="1">
        <f t="shared" si="149"/>
        <v>0.77680402455141184</v>
      </c>
      <c r="BM222" s="1">
        <f t="shared" si="149"/>
        <v>0.7768040238832068</v>
      </c>
      <c r="BN222" s="1">
        <f t="shared" si="149"/>
        <v>0.77680401030157786</v>
      </c>
      <c r="BO222" s="1">
        <f t="shared" si="149"/>
        <v>0.77680373424765148</v>
      </c>
      <c r="BP222" s="1">
        <f t="shared" si="149"/>
        <v>0.77679812331911779</v>
      </c>
      <c r="BQ222" s="1">
        <f t="shared" si="149"/>
        <v>0.77668408520961074</v>
      </c>
      <c r="BR222" s="1">
        <f t="shared" si="149"/>
        <v>0.77436910327525621</v>
      </c>
      <c r="BS222" s="1">
        <f t="shared" si="148"/>
        <v>0.72844330793190393</v>
      </c>
    </row>
    <row r="223" spans="3:71" x14ac:dyDescent="0.2">
      <c r="C223" s="68"/>
      <c r="D223" s="68"/>
      <c r="AI223" s="33"/>
      <c r="AK223" s="33"/>
      <c r="AM223" s="13"/>
      <c r="BC223" s="1">
        <f t="shared" si="139"/>
        <v>-3.8949463514359526E-3</v>
      </c>
      <c r="BD223" s="1">
        <v>2050</v>
      </c>
      <c r="BE223" s="1">
        <f t="shared" si="140"/>
        <v>-5.1747308458724569E-4</v>
      </c>
      <c r="BF223" s="1">
        <f t="shared" si="141"/>
        <v>-3.8949463514359526E-3</v>
      </c>
      <c r="BG223" s="1">
        <f t="shared" si="142"/>
        <v>3.377473266848707E-3</v>
      </c>
      <c r="BH223" s="1">
        <f t="shared" si="143"/>
        <v>1.0450045919519879</v>
      </c>
      <c r="BI223" s="1">
        <f t="shared" si="144"/>
        <v>0.99928747642540605</v>
      </c>
      <c r="BJ223" s="1">
        <f t="shared" si="145"/>
        <v>0.86010790674378668</v>
      </c>
      <c r="BK223" s="1">
        <f t="shared" si="146"/>
        <v>0.45868632666107451</v>
      </c>
      <c r="BL223" s="1">
        <f t="shared" si="149"/>
        <v>0.80892336152102229</v>
      </c>
      <c r="BM223" s="1">
        <f t="shared" si="149"/>
        <v>0.80892336095158679</v>
      </c>
      <c r="BN223" s="1">
        <f t="shared" si="149"/>
        <v>0.80892334899387031</v>
      </c>
      <c r="BO223" s="1">
        <f t="shared" si="149"/>
        <v>0.80892309789087691</v>
      </c>
      <c r="BP223" s="1">
        <f t="shared" si="149"/>
        <v>0.8089178249333816</v>
      </c>
      <c r="BQ223" s="1">
        <f t="shared" si="149"/>
        <v>0.80880710386918153</v>
      </c>
      <c r="BR223" s="1">
        <f t="shared" si="149"/>
        <v>0.80648515119181952</v>
      </c>
      <c r="BS223" s="1">
        <f t="shared" si="148"/>
        <v>0.75900761509776626</v>
      </c>
    </row>
    <row r="224" spans="3:71" x14ac:dyDescent="0.2">
      <c r="C224" s="68"/>
      <c r="D224" s="68"/>
      <c r="AI224" s="33"/>
      <c r="AK224" s="33"/>
      <c r="AM224" s="13"/>
      <c r="BC224" s="1">
        <f t="shared" si="139"/>
        <v>-3.8688011805900553E-3</v>
      </c>
      <c r="BD224" s="1">
        <v>2100</v>
      </c>
      <c r="BE224" s="1">
        <f t="shared" si="140"/>
        <v>-4.8353537088629498E-4</v>
      </c>
      <c r="BF224" s="1">
        <f t="shared" si="141"/>
        <v>-3.8688011805900553E-3</v>
      </c>
      <c r="BG224" s="1">
        <f t="shared" si="142"/>
        <v>3.3852658097037604E-3</v>
      </c>
      <c r="BH224" s="1">
        <f t="shared" si="143"/>
        <v>1.0432248364441705</v>
      </c>
      <c r="BI224" s="1">
        <f t="shared" si="144"/>
        <v>0.99999121341458419</v>
      </c>
      <c r="BJ224" s="1">
        <f t="shared" si="145"/>
        <v>0.89366790558237397</v>
      </c>
      <c r="BK224" s="1">
        <f t="shared" si="146"/>
        <v>0.47915619580542634</v>
      </c>
      <c r="BL224" s="1">
        <f t="shared" si="149"/>
        <v>0.8409887247462462</v>
      </c>
      <c r="BM224" s="1">
        <f t="shared" si="149"/>
        <v>0.84098872426793658</v>
      </c>
      <c r="BN224" s="1">
        <f t="shared" si="149"/>
        <v>0.84098871386899632</v>
      </c>
      <c r="BO224" s="1">
        <f t="shared" si="149"/>
        <v>0.84098848778537916</v>
      </c>
      <c r="BP224" s="1">
        <f t="shared" si="149"/>
        <v>0.84098357251000477</v>
      </c>
      <c r="BQ224" s="1">
        <f t="shared" si="149"/>
        <v>0.84087671636917005</v>
      </c>
      <c r="BR224" s="1">
        <f t="shared" si="149"/>
        <v>0.83855685014484171</v>
      </c>
      <c r="BS224" s="1">
        <f t="shared" si="148"/>
        <v>0.7895719222636286</v>
      </c>
    </row>
    <row r="225" spans="3:71" x14ac:dyDescent="0.2">
      <c r="C225" s="68"/>
      <c r="D225" s="68"/>
      <c r="AI225" s="33"/>
      <c r="AK225" s="33"/>
      <c r="AM225" s="13"/>
      <c r="BC225" s="1">
        <f t="shared" si="139"/>
        <v>-3.8424456273388882E-3</v>
      </c>
      <c r="BD225" s="1">
        <v>2150</v>
      </c>
      <c r="BE225" s="1">
        <f t="shared" si="140"/>
        <v>-4.5287210340900315E-4</v>
      </c>
      <c r="BF225" s="1">
        <f t="shared" si="141"/>
        <v>-3.8424456273388882E-3</v>
      </c>
      <c r="BG225" s="1">
        <f t="shared" si="142"/>
        <v>3.389573523929885E-3</v>
      </c>
      <c r="BH225" s="1">
        <f t="shared" si="143"/>
        <v>1.0414027864915962</v>
      </c>
      <c r="BI225" s="1">
        <f t="shared" si="144"/>
        <v>0.99957218267781456</v>
      </c>
      <c r="BJ225" s="1">
        <f t="shared" si="145"/>
        <v>0.92711222140918337</v>
      </c>
      <c r="BK225" s="1">
        <f t="shared" si="146"/>
        <v>0.49988563236163486</v>
      </c>
      <c r="BL225" s="1">
        <f t="shared" si="149"/>
        <v>0.87299877459908315</v>
      </c>
      <c r="BM225" s="1">
        <f t="shared" si="149"/>
        <v>0.87299877420336014</v>
      </c>
      <c r="BN225" s="1">
        <f t="shared" si="149"/>
        <v>0.87299876527597076</v>
      </c>
      <c r="BO225" s="1">
        <f t="shared" si="149"/>
        <v>0.87299856387685848</v>
      </c>
      <c r="BP225" s="1">
        <f t="shared" si="149"/>
        <v>0.87299402038871199</v>
      </c>
      <c r="BQ225" s="1">
        <f t="shared" si="149"/>
        <v>0.87289152754803845</v>
      </c>
      <c r="BR225" s="1">
        <f t="shared" si="149"/>
        <v>0.87058279207339717</v>
      </c>
      <c r="BS225" s="1">
        <f t="shared" si="148"/>
        <v>0.82013622942949083</v>
      </c>
    </row>
    <row r="226" spans="3:71" x14ac:dyDescent="0.2">
      <c r="C226" s="68"/>
      <c r="D226" s="68"/>
      <c r="AI226" s="33"/>
      <c r="AK226" s="33"/>
      <c r="AM226" s="13"/>
      <c r="BC226" s="1">
        <f t="shared" si="139"/>
        <v>-3.8158796916824521E-3</v>
      </c>
      <c r="BD226" s="1">
        <v>2200</v>
      </c>
      <c r="BE226" s="1">
        <f t="shared" si="140"/>
        <v>-4.2546967193389561E-4</v>
      </c>
      <c r="BF226" s="1">
        <f t="shared" si="141"/>
        <v>-3.8158796916824521E-3</v>
      </c>
      <c r="BG226" s="1">
        <f t="shared" si="142"/>
        <v>3.3904100197485565E-3</v>
      </c>
      <c r="BH226" s="1">
        <f t="shared" si="143"/>
        <v>1.0395411079898327</v>
      </c>
      <c r="BI226" s="1">
        <f t="shared" si="144"/>
        <v>0.99804260553195834</v>
      </c>
      <c r="BJ226" s="1">
        <f t="shared" si="145"/>
        <v>0.96043842984364725</v>
      </c>
      <c r="BK226" s="1">
        <f t="shared" si="146"/>
        <v>0.52088950597907235</v>
      </c>
      <c r="BL226" s="1">
        <f t="shared" si="149"/>
        <v>0.90495225310175653</v>
      </c>
      <c r="BM226" s="1">
        <f t="shared" si="149"/>
        <v>0.90495225277955949</v>
      </c>
      <c r="BN226" s="1">
        <f t="shared" si="149"/>
        <v>0.90495224521897688</v>
      </c>
      <c r="BO226" s="1">
        <f t="shared" si="149"/>
        <v>0.90495206780453519</v>
      </c>
      <c r="BP226" s="1">
        <f t="shared" si="149"/>
        <v>0.90494790466009978</v>
      </c>
      <c r="BQ226" s="1">
        <f t="shared" si="149"/>
        <v>0.90485022012030114</v>
      </c>
      <c r="BR226" s="1">
        <f t="shared" si="149"/>
        <v>0.90256161165838722</v>
      </c>
      <c r="BS226" s="1">
        <f t="shared" si="148"/>
        <v>0.85070053659535316</v>
      </c>
    </row>
    <row r="227" spans="3:71" x14ac:dyDescent="0.2">
      <c r="C227" s="68"/>
      <c r="D227" s="68"/>
      <c r="AI227" s="33"/>
      <c r="AK227" s="33"/>
      <c r="AM227" s="13"/>
      <c r="BC227" s="1">
        <f t="shared" si="139"/>
        <v>-3.789103373620747E-3</v>
      </c>
      <c r="BD227" s="1">
        <v>2250</v>
      </c>
      <c r="BE227" s="1">
        <f t="shared" si="140"/>
        <v>-4.0131039135196797E-4</v>
      </c>
      <c r="BF227" s="1">
        <f t="shared" si="141"/>
        <v>-3.789103373620747E-3</v>
      </c>
      <c r="BG227" s="1">
        <f t="shared" si="142"/>
        <v>3.387792982268779E-3</v>
      </c>
      <c r="BH227" s="1">
        <f t="shared" si="143"/>
        <v>1.0376424756846359</v>
      </c>
      <c r="BI227" s="1">
        <f t="shared" si="144"/>
        <v>0.9954161857120144</v>
      </c>
      <c r="BJ227" s="1">
        <f t="shared" si="145"/>
        <v>0.99364429122556353</v>
      </c>
      <c r="BK227" s="1">
        <f t="shared" si="146"/>
        <v>0.54218335346396218</v>
      </c>
      <c r="BL227" s="1">
        <f t="shared" si="149"/>
        <v>0.93684798430000804</v>
      </c>
      <c r="BM227" s="1">
        <f t="shared" si="149"/>
        <v>0.93684798404210157</v>
      </c>
      <c r="BN227" s="1">
        <f t="shared" si="149"/>
        <v>0.93684797773070261</v>
      </c>
      <c r="BO227" s="1">
        <f t="shared" si="149"/>
        <v>0.93684782328028193</v>
      </c>
      <c r="BP227" s="1">
        <f t="shared" si="149"/>
        <v>0.93684404363195051</v>
      </c>
      <c r="BQ227" s="1">
        <f t="shared" si="149"/>
        <v>0.93675155565934898</v>
      </c>
      <c r="BR227" s="1">
        <f t="shared" si="149"/>
        <v>0.93449198759788932</v>
      </c>
      <c r="BS227" s="1">
        <f t="shared" si="148"/>
        <v>0.88126484376121539</v>
      </c>
    </row>
    <row r="228" spans="3:71" x14ac:dyDescent="0.2">
      <c r="C228" s="68"/>
      <c r="D228" s="68"/>
      <c r="AI228" s="33"/>
      <c r="AK228" s="33"/>
      <c r="AM228" s="13"/>
      <c r="BC228" s="1">
        <f t="shared" si="139"/>
        <v>-3.7621166731537713E-3</v>
      </c>
      <c r="BD228" s="1">
        <v>2300</v>
      </c>
      <c r="BE228" s="1">
        <f t="shared" si="140"/>
        <v>-3.8037261041362581E-4</v>
      </c>
      <c r="BF228" s="1">
        <f t="shared" si="141"/>
        <v>-3.7621166731537713E-3</v>
      </c>
      <c r="BG228" s="1">
        <f t="shared" si="142"/>
        <v>3.3817440627401454E-3</v>
      </c>
      <c r="BH228" s="1">
        <f t="shared" si="143"/>
        <v>1.0357095667808802</v>
      </c>
      <c r="BI228" s="1">
        <f t="shared" si="144"/>
        <v>0.99170802931630464</v>
      </c>
      <c r="BJ228" s="1">
        <f t="shared" si="145"/>
        <v>1.0267277500217515</v>
      </c>
      <c r="BK228" s="1">
        <f t="shared" si="146"/>
        <v>0.56378342946585491</v>
      </c>
      <c r="BL228" s="1">
        <f t="shared" si="149"/>
        <v>0.968684874436056</v>
      </c>
      <c r="BM228" s="1">
        <f t="shared" si="149"/>
        <v>0.96868487423333594</v>
      </c>
      <c r="BN228" s="1">
        <f t="shared" si="149"/>
        <v>0.9686848690451727</v>
      </c>
      <c r="BO228" s="1">
        <f t="shared" si="149"/>
        <v>0.96868473626588469</v>
      </c>
      <c r="BP228" s="1">
        <f t="shared" si="149"/>
        <v>0.96868133808945978</v>
      </c>
      <c r="BQ228" s="1">
        <f t="shared" si="149"/>
        <v>0.96859437540047588</v>
      </c>
      <c r="BR228" s="1">
        <f t="shared" si="149"/>
        <v>0.96637264384139188</v>
      </c>
      <c r="BS228" s="1">
        <f t="shared" si="148"/>
        <v>0.91182915092707773</v>
      </c>
    </row>
    <row r="229" spans="3:71" x14ac:dyDescent="0.2">
      <c r="C229" s="68"/>
      <c r="D229" s="68"/>
      <c r="AI229" s="33"/>
      <c r="AK229" s="33"/>
      <c r="AM229" s="13"/>
      <c r="BC229" s="1">
        <f t="shared" si="139"/>
        <v>-3.734919590281527E-3</v>
      </c>
      <c r="BD229" s="1">
        <v>2350</v>
      </c>
      <c r="BE229" s="1">
        <f t="shared" si="140"/>
        <v>-3.6263082583305045E-4</v>
      </c>
      <c r="BF229" s="1">
        <f t="shared" si="141"/>
        <v>-3.734919590281527E-3</v>
      </c>
      <c r="BG229" s="1">
        <f t="shared" si="142"/>
        <v>3.3722887644484765E-3</v>
      </c>
      <c r="BH229" s="1">
        <f t="shared" si="143"/>
        <v>1.0337450548327205</v>
      </c>
      <c r="BI229" s="1">
        <f t="shared" si="144"/>
        <v>0.98693456337671215</v>
      </c>
      <c r="BJ229" s="1">
        <f t="shared" si="145"/>
        <v>1.059686933770269</v>
      </c>
      <c r="BK229" s="1">
        <f t="shared" si="146"/>
        <v>0.5857067611432013</v>
      </c>
      <c r="BL229" s="1">
        <f t="shared" si="149"/>
        <v>1.0004619119295493</v>
      </c>
      <c r="BM229" s="1">
        <f t="shared" si="149"/>
        <v>1.0004619117733009</v>
      </c>
      <c r="BN229" s="1">
        <f t="shared" si="149"/>
        <v>1.0004619075784285</v>
      </c>
      <c r="BO229" s="1">
        <f t="shared" si="149"/>
        <v>1.0004617949567225</v>
      </c>
      <c r="BP229" s="1">
        <f t="shared" si="149"/>
        <v>1.0004587713563726</v>
      </c>
      <c r="BQ229" s="1">
        <f t="shared" si="149"/>
        <v>1.0003776008656993</v>
      </c>
      <c r="BR229" s="1">
        <f t="shared" si="149"/>
        <v>0.99820235078175723</v>
      </c>
      <c r="BS229" s="1">
        <f t="shared" si="148"/>
        <v>0.94239345809294006</v>
      </c>
    </row>
    <row r="230" spans="3:71" x14ac:dyDescent="0.2">
      <c r="C230" s="68"/>
      <c r="D230" s="68"/>
      <c r="AI230" s="33"/>
      <c r="AK230" s="33"/>
      <c r="AM230" s="13"/>
      <c r="BC230" s="1">
        <f t="shared" si="139"/>
        <v>-3.7075121250040124E-3</v>
      </c>
      <c r="BD230" s="1">
        <v>2400</v>
      </c>
      <c r="BE230" s="1">
        <f t="shared" si="140"/>
        <v>-3.4805580109781471E-4</v>
      </c>
      <c r="BF230" s="1">
        <f t="shared" si="141"/>
        <v>-3.7075121250040124E-3</v>
      </c>
      <c r="BG230" s="1">
        <f t="shared" si="142"/>
        <v>3.3594563239061977E-3</v>
      </c>
      <c r="BH230" s="1">
        <f t="shared" si="143"/>
        <v>1.0317516039317574</v>
      </c>
      <c r="BI230" s="1">
        <f t="shared" si="144"/>
        <v>0.98111345355257473</v>
      </c>
      <c r="BJ230" s="1">
        <f t="shared" si="145"/>
        <v>1.0925201515894343</v>
      </c>
      <c r="BK230" s="1">
        <f t="shared" si="146"/>
        <v>0.60797120721447673</v>
      </c>
      <c r="BL230" s="1">
        <f t="shared" si="149"/>
        <v>1.0321781671754233</v>
      </c>
      <c r="BM230" s="1">
        <f t="shared" si="149"/>
        <v>1.0321781670575287</v>
      </c>
      <c r="BN230" s="1">
        <f t="shared" si="149"/>
        <v>1.0321781637259819</v>
      </c>
      <c r="BO230" s="1">
        <f t="shared" si="149"/>
        <v>1.032178069580769</v>
      </c>
      <c r="BP230" s="1">
        <f t="shared" si="149"/>
        <v>1.0321754091647506</v>
      </c>
      <c r="BQ230" s="1">
        <f t="shared" si="149"/>
        <v>1.0321002343125729</v>
      </c>
      <c r="BR230" s="1">
        <f t="shared" si="149"/>
        <v>1.0299799264038034</v>
      </c>
      <c r="BS230" s="1">
        <f t="shared" si="148"/>
        <v>0.97295776525880229</v>
      </c>
    </row>
    <row r="231" spans="3:71" x14ac:dyDescent="0.2">
      <c r="C231" s="68"/>
      <c r="D231" s="68"/>
      <c r="AI231" s="33"/>
      <c r="AK231" s="33"/>
      <c r="AM231" s="13"/>
      <c r="BC231" s="1">
        <f t="shared" si="139"/>
        <v>-3.6798942773212293E-3</v>
      </c>
      <c r="BD231" s="1">
        <v>2450</v>
      </c>
      <c r="BE231" s="1">
        <f t="shared" si="140"/>
        <v>-3.3661468934264574E-4</v>
      </c>
      <c r="BF231" s="1">
        <f t="shared" si="141"/>
        <v>-3.6798942773212293E-3</v>
      </c>
      <c r="BG231" s="1">
        <f t="shared" si="142"/>
        <v>3.3432795879785836E-3</v>
      </c>
      <c r="BH231" s="1">
        <f t="shared" si="143"/>
        <v>1.0297318632068755</v>
      </c>
      <c r="BI231" s="1">
        <f t="shared" si="144"/>
        <v>0.97426352142253247</v>
      </c>
      <c r="BJ231" s="1">
        <f t="shared" si="145"/>
        <v>1.1252258922798553</v>
      </c>
      <c r="BK231" s="1">
        <f t="shared" si="146"/>
        <v>0.63059552184700207</v>
      </c>
      <c r="BL231" s="1">
        <f t="shared" ref="BL231:BR240" si="150">$BS231+$AH$7*SIN(BM231)</f>
        <v>1.0638327921680286</v>
      </c>
      <c r="BM231" s="1">
        <f t="shared" si="150"/>
        <v>1.063832792081119</v>
      </c>
      <c r="BN231" s="1">
        <f t="shared" si="150"/>
        <v>1.0638327894864348</v>
      </c>
      <c r="BO231" s="1">
        <f t="shared" si="150"/>
        <v>1.0638327120223239</v>
      </c>
      <c r="BP231" s="1">
        <f t="shared" si="150"/>
        <v>1.0638303993417377</v>
      </c>
      <c r="BQ231" s="1">
        <f t="shared" si="150"/>
        <v>1.0637613590097728</v>
      </c>
      <c r="BR231" s="1">
        <f t="shared" si="150"/>
        <v>1.0617042373884291</v>
      </c>
      <c r="BS231" s="1">
        <f t="shared" si="148"/>
        <v>1.0035220724246645</v>
      </c>
    </row>
    <row r="232" spans="3:71" x14ac:dyDescent="0.2">
      <c r="C232" s="68"/>
      <c r="D232" s="68"/>
      <c r="AI232" s="33"/>
      <c r="AK232" s="33"/>
      <c r="AM232" s="13"/>
      <c r="BC232" s="1">
        <f t="shared" si="139"/>
        <v>-3.6520660472331764E-3</v>
      </c>
      <c r="BD232" s="1">
        <v>2500</v>
      </c>
      <c r="BE232" s="1">
        <f t="shared" si="140"/>
        <v>-3.2827115966096998E-4</v>
      </c>
      <c r="BF232" s="1">
        <f t="shared" si="141"/>
        <v>-3.6520660472331764E-3</v>
      </c>
      <c r="BG232" s="1">
        <f t="shared" si="142"/>
        <v>3.3237948875722064E-3</v>
      </c>
      <c r="BH232" s="1">
        <f t="shared" si="143"/>
        <v>1.027688461646407</v>
      </c>
      <c r="BI232" s="1">
        <f t="shared" si="144"/>
        <v>0.96640466182175255</v>
      </c>
      <c r="BJ232" s="1">
        <f t="shared" si="145"/>
        <v>1.1578028220483665</v>
      </c>
      <c r="BK232" s="1">
        <f t="shared" si="146"/>
        <v>0.65359942388730785</v>
      </c>
      <c r="BL232" s="1">
        <f t="shared" si="150"/>
        <v>1.0954250199612716</v>
      </c>
      <c r="BM232" s="1">
        <f t="shared" si="150"/>
        <v>1.0954250198988256</v>
      </c>
      <c r="BN232" s="1">
        <f t="shared" si="150"/>
        <v>1.0954250179210345</v>
      </c>
      <c r="BO232" s="1">
        <f t="shared" si="150"/>
        <v>1.0954249552802942</v>
      </c>
      <c r="BP232" s="1">
        <f t="shared" si="150"/>
        <v>1.0954229713222547</v>
      </c>
      <c r="BQ232" s="1">
        <f t="shared" si="150"/>
        <v>1.095360139342795</v>
      </c>
      <c r="BR232" s="1">
        <f t="shared" si="150"/>
        <v>1.0933742001712528</v>
      </c>
      <c r="BS232" s="1">
        <f t="shared" si="148"/>
        <v>1.0340863795905268</v>
      </c>
    </row>
    <row r="233" spans="3:71" x14ac:dyDescent="0.2">
      <c r="C233" s="68"/>
      <c r="D233" s="68"/>
      <c r="AI233" s="33"/>
      <c r="AK233" s="33"/>
      <c r="AM233" s="13"/>
      <c r="BC233" s="1">
        <f t="shared" si="139"/>
        <v>-3.6240274347398541E-3</v>
      </c>
      <c r="BD233" s="1">
        <v>2550</v>
      </c>
      <c r="BE233" s="1">
        <f t="shared" si="140"/>
        <v>-3.2298552624610921E-4</v>
      </c>
      <c r="BF233" s="1">
        <f t="shared" si="141"/>
        <v>-3.6240274347398541E-3</v>
      </c>
      <c r="BG233" s="1">
        <f t="shared" si="142"/>
        <v>3.3010419084937449E-3</v>
      </c>
      <c r="BH233" s="1">
        <f t="shared" si="143"/>
        <v>1.0256240032503798</v>
      </c>
      <c r="BI233" s="1">
        <f t="shared" si="144"/>
        <v>0.95755776064301912</v>
      </c>
      <c r="BJ233" s="1">
        <f t="shared" si="145"/>
        <v>1.1902497818831894</v>
      </c>
      <c r="BK233" s="1">
        <f t="shared" si="146"/>
        <v>0.67700367199547362</v>
      </c>
      <c r="BL233" s="1">
        <f t="shared" si="150"/>
        <v>1.1269541639747938</v>
      </c>
      <c r="BM233" s="1">
        <f t="shared" si="150"/>
        <v>1.1269541639311877</v>
      </c>
      <c r="BN233" s="1">
        <f t="shared" si="150"/>
        <v>1.1269541624592174</v>
      </c>
      <c r="BO233" s="1">
        <f t="shared" si="150"/>
        <v>1.1269541127711695</v>
      </c>
      <c r="BP233" s="1">
        <f t="shared" si="150"/>
        <v>1.1269524354970359</v>
      </c>
      <c r="BQ233" s="1">
        <f t="shared" si="150"/>
        <v>1.1268958207536346</v>
      </c>
      <c r="BR233" s="1">
        <f t="shared" si="150"/>
        <v>1.1249887819547726</v>
      </c>
      <c r="BS233" s="1">
        <f t="shared" si="148"/>
        <v>1.0646506867563892</v>
      </c>
    </row>
    <row r="234" spans="3:71" x14ac:dyDescent="0.2">
      <c r="C234" s="68"/>
      <c r="D234" s="68"/>
      <c r="AI234" s="33"/>
      <c r="AK234" s="33"/>
      <c r="AM234" s="13"/>
      <c r="BC234" s="1">
        <f t="shared" si="139"/>
        <v>-3.5957784398412619E-3</v>
      </c>
      <c r="BD234" s="1">
        <v>2600</v>
      </c>
      <c r="BE234" s="1">
        <f t="shared" si="140"/>
        <v>-3.2071487977511186E-4</v>
      </c>
      <c r="BF234" s="1">
        <f t="shared" si="141"/>
        <v>-3.5957784398412619E-3</v>
      </c>
      <c r="BG234" s="1">
        <f t="shared" si="142"/>
        <v>3.2750635600661501E-3</v>
      </c>
      <c r="BH234" s="1">
        <f t="shared" si="143"/>
        <v>1.0235410625178563</v>
      </c>
      <c r="BI234" s="1">
        <f t="shared" si="144"/>
        <v>0.94774461348966133</v>
      </c>
      <c r="BJ234" s="1">
        <f t="shared" si="145"/>
        <v>1.222565784609829</v>
      </c>
      <c r="BK234" s="1">
        <f t="shared" si="146"/>
        <v>0.70083014631238916</v>
      </c>
      <c r="BL234" s="1">
        <f t="shared" si="150"/>
        <v>1.1584196171564143</v>
      </c>
      <c r="BM234" s="1">
        <f t="shared" si="150"/>
        <v>1.1584196171269252</v>
      </c>
      <c r="BN234" s="1">
        <f t="shared" si="150"/>
        <v>1.1584196160603921</v>
      </c>
      <c r="BO234" s="1">
        <f t="shared" si="150"/>
        <v>1.1584195774870527</v>
      </c>
      <c r="BP234" s="1">
        <f t="shared" si="150"/>
        <v>1.1584181824058133</v>
      </c>
      <c r="BQ234" s="1">
        <f t="shared" si="150"/>
        <v>1.1583677295188191</v>
      </c>
      <c r="BR234" s="1">
        <f t="shared" si="150"/>
        <v>1.1565470016731088</v>
      </c>
      <c r="BS234" s="1">
        <f t="shared" si="148"/>
        <v>1.0952149939222515</v>
      </c>
    </row>
    <row r="235" spans="3:71" x14ac:dyDescent="0.2">
      <c r="C235" s="68"/>
      <c r="D235" s="68"/>
      <c r="AI235" s="33"/>
      <c r="AK235" s="33"/>
      <c r="AM235" s="13"/>
      <c r="BC235" s="1">
        <f t="shared" si="139"/>
        <v>-3.5673190625374008E-3</v>
      </c>
      <c r="BD235" s="1">
        <v>2650</v>
      </c>
      <c r="BE235" s="1">
        <f t="shared" si="140"/>
        <v>-3.2141322047196446E-4</v>
      </c>
      <c r="BF235" s="1">
        <f t="shared" si="141"/>
        <v>-3.5673190625374008E-3</v>
      </c>
      <c r="BG235" s="1">
        <f t="shared" si="142"/>
        <v>3.2459058420654364E-3</v>
      </c>
      <c r="BH235" s="1">
        <f t="shared" si="143"/>
        <v>1.0214421802717832</v>
      </c>
      <c r="BI235" s="1">
        <f t="shared" si="144"/>
        <v>0.93698784553667425</v>
      </c>
      <c r="BJ235" s="1">
        <f t="shared" si="145"/>
        <v>1.254750011657138</v>
      </c>
      <c r="BK235" s="1">
        <f t="shared" si="146"/>
        <v>0.72510193736448014</v>
      </c>
      <c r="BL235" s="1">
        <f t="shared" si="150"/>
        <v>1.1898208510111632</v>
      </c>
      <c r="BM235" s="1">
        <f t="shared" si="150"/>
        <v>1.1898208509919344</v>
      </c>
      <c r="BN235" s="1">
        <f t="shared" si="150"/>
        <v>1.1898208502423198</v>
      </c>
      <c r="BO235" s="1">
        <f t="shared" si="150"/>
        <v>1.1898208210192569</v>
      </c>
      <c r="BP235" s="1">
        <f t="shared" si="150"/>
        <v>1.1898196817857782</v>
      </c>
      <c r="BQ235" s="1">
        <f t="shared" si="150"/>
        <v>1.1897752723706394</v>
      </c>
      <c r="BR235" s="1">
        <f t="shared" si="150"/>
        <v>1.18804793090842</v>
      </c>
      <c r="BS235" s="1">
        <f t="shared" si="148"/>
        <v>1.1257793010881136</v>
      </c>
    </row>
    <row r="236" spans="3:71" x14ac:dyDescent="0.2">
      <c r="C236" s="68"/>
      <c r="D236" s="68"/>
      <c r="AI236" s="33"/>
      <c r="AK236" s="33"/>
      <c r="AM236" s="13"/>
      <c r="BC236" s="1">
        <f t="shared" si="139"/>
        <v>-3.5386493028282703E-3</v>
      </c>
      <c r="BD236" s="1">
        <v>2700</v>
      </c>
      <c r="BE236" s="1">
        <f t="shared" si="140"/>
        <v>-3.2503159231281591E-4</v>
      </c>
      <c r="BF236" s="1">
        <f t="shared" si="141"/>
        <v>-3.5386493028282703E-3</v>
      </c>
      <c r="BG236" s="1">
        <f t="shared" si="142"/>
        <v>3.2136177105154544E-3</v>
      </c>
      <c r="BH236" s="1">
        <f t="shared" si="143"/>
        <v>1.0193298598213574</v>
      </c>
      <c r="BI236" s="1">
        <f t="shared" si="144"/>
        <v>0.92531083292409455</v>
      </c>
      <c r="BJ236" s="1">
        <f t="shared" si="145"/>
        <v>1.2868018095627363</v>
      </c>
      <c r="BK236" s="1">
        <f t="shared" si="146"/>
        <v>0.74984344299658667</v>
      </c>
      <c r="BL236" s="1">
        <f t="shared" si="150"/>
        <v>1.2211574145072834</v>
      </c>
      <c r="BM236" s="1">
        <f t="shared" si="150"/>
        <v>1.2211574144952599</v>
      </c>
      <c r="BN236" s="1">
        <f t="shared" si="150"/>
        <v>1.2211574139864914</v>
      </c>
      <c r="BO236" s="1">
        <f t="shared" si="150"/>
        <v>1.2211573924580295</v>
      </c>
      <c r="BP236" s="1">
        <f t="shared" si="150"/>
        <v>1.2211564814856743</v>
      </c>
      <c r="BQ236" s="1">
        <f t="shared" si="150"/>
        <v>1.221117935966864</v>
      </c>
      <c r="BR236" s="1">
        <f t="shared" si="150"/>
        <v>1.2194906947581439</v>
      </c>
      <c r="BS236" s="1">
        <f t="shared" si="148"/>
        <v>1.156343608253976</v>
      </c>
    </row>
    <row r="237" spans="3:71" x14ac:dyDescent="0.2">
      <c r="C237" s="68"/>
      <c r="D237" s="68"/>
      <c r="AI237" s="33"/>
      <c r="AK237" s="33"/>
      <c r="AM237" s="13"/>
      <c r="BC237" s="1">
        <f t="shared" si="139"/>
        <v>-3.50976916071387E-3</v>
      </c>
      <c r="BD237" s="1">
        <v>2750</v>
      </c>
      <c r="BE237" s="1">
        <f t="shared" si="140"/>
        <v>-3.3151821786355428E-4</v>
      </c>
      <c r="BF237" s="1">
        <f t="shared" si="141"/>
        <v>-3.50976916071387E-3</v>
      </c>
      <c r="BG237" s="1">
        <f t="shared" si="142"/>
        <v>3.1782509428503157E-3</v>
      </c>
      <c r="BH237" s="1">
        <f t="shared" si="143"/>
        <v>1.0172065634596805</v>
      </c>
      <c r="BI237" s="1">
        <f t="shared" si="144"/>
        <v>0.91273762597414265</v>
      </c>
      <c r="BJ237" s="1">
        <f t="shared" si="145"/>
        <v>1.318720686246496</v>
      </c>
      <c r="BK237" s="1">
        <f t="shared" si="146"/>
        <v>0.77508047422195014</v>
      </c>
      <c r="BL237" s="1">
        <f t="shared" si="150"/>
        <v>1.2524289328695315</v>
      </c>
      <c r="BM237" s="1">
        <f t="shared" si="150"/>
        <v>1.2524289328623726</v>
      </c>
      <c r="BN237" s="1">
        <f t="shared" si="150"/>
        <v>1.2524289325308586</v>
      </c>
      <c r="BO237" s="1">
        <f t="shared" si="150"/>
        <v>1.2524289171789462</v>
      </c>
      <c r="BP237" s="1">
        <f t="shared" si="150"/>
        <v>1.2524282062560408</v>
      </c>
      <c r="BQ237" s="1">
        <f t="shared" si="150"/>
        <v>1.2523952862146195</v>
      </c>
      <c r="BR237" s="1">
        <f t="shared" si="150"/>
        <v>1.2508744726522456</v>
      </c>
      <c r="BS237" s="1">
        <f t="shared" si="148"/>
        <v>1.1869079154198383</v>
      </c>
    </row>
    <row r="238" spans="3:71" x14ac:dyDescent="0.2">
      <c r="C238" s="68"/>
      <c r="D238" s="68"/>
      <c r="AI238" s="33"/>
      <c r="AK238" s="33"/>
      <c r="AM238" s="13"/>
      <c r="BC238" s="1">
        <f t="shared" si="139"/>
        <v>-3.4806786361942007E-3</v>
      </c>
      <c r="BD238" s="1">
        <v>2800</v>
      </c>
      <c r="BE238" s="1">
        <f t="shared" si="140"/>
        <v>-3.4081863326915554E-4</v>
      </c>
      <c r="BF238" s="1">
        <f t="shared" si="141"/>
        <v>-3.4806786361942007E-3</v>
      </c>
      <c r="BG238" s="1">
        <f t="shared" si="142"/>
        <v>3.1398600029250451E-3</v>
      </c>
      <c r="BH238" s="1">
        <f t="shared" si="143"/>
        <v>1.0150747092924546</v>
      </c>
      <c r="BI238" s="1">
        <f t="shared" si="144"/>
        <v>0.89929287449119866</v>
      </c>
      <c r="BJ238" s="1">
        <f t="shared" si="145"/>
        <v>1.3505063070801793</v>
      </c>
      <c r="BK238" s="1">
        <f t="shared" si="146"/>
        <v>0.80084037099063921</v>
      </c>
      <c r="BL238" s="1">
        <f t="shared" si="150"/>
        <v>1.2836351062700189</v>
      </c>
      <c r="BM238" s="1">
        <f t="shared" si="150"/>
        <v>1.2836351062659972</v>
      </c>
      <c r="BN238" s="1">
        <f t="shared" si="150"/>
        <v>1.2836351060601734</v>
      </c>
      <c r="BO238" s="1">
        <f t="shared" si="150"/>
        <v>1.2836350955264277</v>
      </c>
      <c r="BP238" s="1">
        <f t="shared" si="150"/>
        <v>1.2836345564262031</v>
      </c>
      <c r="BQ238" s="1">
        <f t="shared" si="150"/>
        <v>1.2836069674545068</v>
      </c>
      <c r="BR238" s="1">
        <f t="shared" si="150"/>
        <v>1.2821984991197162</v>
      </c>
      <c r="BS238" s="1">
        <f t="shared" si="148"/>
        <v>1.2174722225857006</v>
      </c>
    </row>
    <row r="239" spans="3:71" x14ac:dyDescent="0.2">
      <c r="C239" s="68"/>
      <c r="D239" s="68"/>
      <c r="AI239" s="33"/>
      <c r="AK239" s="33"/>
      <c r="AM239" s="13"/>
      <c r="BC239" s="1">
        <f t="shared" si="139"/>
        <v>-3.4513777292692611E-3</v>
      </c>
      <c r="BD239" s="1">
        <v>2850</v>
      </c>
      <c r="BE239" s="1">
        <f t="shared" si="140"/>
        <v>-3.5287582294438527E-4</v>
      </c>
      <c r="BF239" s="1">
        <f t="shared" si="141"/>
        <v>-3.4513777292692611E-3</v>
      </c>
      <c r="BG239" s="1">
        <f t="shared" si="142"/>
        <v>3.0985019063248759E-3</v>
      </c>
      <c r="BH239" s="1">
        <f t="shared" si="143"/>
        <v>1.0129366683916252</v>
      </c>
      <c r="BI239" s="1">
        <f t="shared" si="144"/>
        <v>0.88500175537168069</v>
      </c>
      <c r="BJ239" s="1">
        <f t="shared" si="145"/>
        <v>1.3821584907805207</v>
      </c>
      <c r="BK239" s="1">
        <f t="shared" si="146"/>
        <v>0.82715212900646007</v>
      </c>
      <c r="BL239" s="1">
        <f t="shared" si="150"/>
        <v>1.3147757084266685</v>
      </c>
      <c r="BM239" s="1">
        <f t="shared" si="150"/>
        <v>1.3147757084245628</v>
      </c>
      <c r="BN239" s="1">
        <f t="shared" si="150"/>
        <v>1.3147757083040312</v>
      </c>
      <c r="BO239" s="1">
        <f t="shared" si="150"/>
        <v>1.3147757014046741</v>
      </c>
      <c r="BP239" s="1">
        <f t="shared" si="150"/>
        <v>1.3147753064786158</v>
      </c>
      <c r="BQ239" s="1">
        <f t="shared" si="150"/>
        <v>1.3147527015113418</v>
      </c>
      <c r="BR239" s="1">
        <f t="shared" si="150"/>
        <v>1.3134620645036024</v>
      </c>
      <c r="BS239" s="1">
        <f t="shared" si="148"/>
        <v>1.248036529751563</v>
      </c>
    </row>
    <row r="240" spans="3:71" x14ac:dyDescent="0.2">
      <c r="C240" s="68"/>
      <c r="D240" s="68"/>
      <c r="AI240" s="33"/>
      <c r="AK240" s="33"/>
      <c r="AM240" s="13"/>
      <c r="BC240" s="1">
        <f t="shared" si="139"/>
        <v>-3.4218664399390526E-3</v>
      </c>
      <c r="BD240" s="1">
        <v>2900</v>
      </c>
      <c r="BE240" s="1">
        <f t="shared" si="140"/>
        <v>-3.676303535463249E-4</v>
      </c>
      <c r="BF240" s="1">
        <f t="shared" si="141"/>
        <v>-3.4218664399390526E-3</v>
      </c>
      <c r="BG240" s="1">
        <f t="shared" si="142"/>
        <v>3.0542360863927277E-3</v>
      </c>
      <c r="BH240" s="1">
        <f t="shared" si="143"/>
        <v>1.0107947622662576</v>
      </c>
      <c r="BI240" s="1">
        <f t="shared" si="144"/>
        <v>0.86988990271963329</v>
      </c>
      <c r="BJ240" s="1">
        <f t="shared" si="145"/>
        <v>1.4136772051521349</v>
      </c>
      <c r="BK240" s="1">
        <f t="shared" si="146"/>
        <v>0.85404653887015358</v>
      </c>
      <c r="BL240" s="1">
        <f t="shared" si="150"/>
        <v>1.3458505851191502</v>
      </c>
      <c r="BM240" s="1">
        <f t="shared" si="150"/>
        <v>1.3458505851181402</v>
      </c>
      <c r="BN240" s="1">
        <f t="shared" si="150"/>
        <v>1.3458505850524889</v>
      </c>
      <c r="BO240" s="1">
        <f t="shared" si="150"/>
        <v>1.3458505807860945</v>
      </c>
      <c r="BP240" s="1">
        <f t="shared" si="150"/>
        <v>1.3458503035311042</v>
      </c>
      <c r="BQ240" s="1">
        <f t="shared" si="150"/>
        <v>1.345832286618222</v>
      </c>
      <c r="BR240" s="1">
        <f t="shared" si="150"/>
        <v>1.3446645156238999</v>
      </c>
      <c r="BS240" s="1">
        <f t="shared" si="148"/>
        <v>1.2786008369174251</v>
      </c>
    </row>
    <row r="241" spans="3:71" x14ac:dyDescent="0.2">
      <c r="C241" s="68"/>
      <c r="D241" s="68"/>
      <c r="AI241" s="33"/>
      <c r="AK241" s="33"/>
      <c r="AM241" s="13"/>
      <c r="BC241" s="1">
        <f t="shared" si="139"/>
        <v>-3.3921447682035751E-3</v>
      </c>
      <c r="BD241" s="1">
        <v>2950</v>
      </c>
      <c r="BE241" s="1">
        <f t="shared" si="140"/>
        <v>-3.8502050684041233E-4</v>
      </c>
      <c r="BF241" s="1">
        <f t="shared" si="141"/>
        <v>-3.3921447682035751E-3</v>
      </c>
      <c r="BG241" s="1">
        <f t="shared" si="142"/>
        <v>3.0071242613631628E-3</v>
      </c>
      <c r="BH241" s="1">
        <f t="shared" si="143"/>
        <v>1.0086512606414844</v>
      </c>
      <c r="BI241" s="1">
        <f t="shared" si="144"/>
        <v>0.85398334063356818</v>
      </c>
      <c r="BJ241" s="1">
        <f t="shared" si="145"/>
        <v>1.4450625627055951</v>
      </c>
      <c r="BK241" s="1">
        <f t="shared" si="146"/>
        <v>0.88155633899665498</v>
      </c>
      <c r="BL241" s="1">
        <f t="shared" ref="BL241:BR250" si="151">$BS241+$AH$7*SIN(BM241)</f>
        <v>1.3768596526319041</v>
      </c>
      <c r="BM241" s="1">
        <f t="shared" si="151"/>
        <v>1.3768596526314707</v>
      </c>
      <c r="BN241" s="1">
        <f t="shared" si="151"/>
        <v>1.3768596525988721</v>
      </c>
      <c r="BO241" s="1">
        <f t="shared" si="151"/>
        <v>1.3768596501470427</v>
      </c>
      <c r="BP241" s="1">
        <f t="shared" si="151"/>
        <v>1.3768594657374276</v>
      </c>
      <c r="BQ241" s="1">
        <f t="shared" si="151"/>
        <v>1.3768455962208761</v>
      </c>
      <c r="BR241" s="1">
        <f t="shared" si="151"/>
        <v>1.3758052563876928</v>
      </c>
      <c r="BS241" s="1">
        <f t="shared" si="148"/>
        <v>1.3091651440832877</v>
      </c>
    </row>
    <row r="242" spans="3:71" x14ac:dyDescent="0.2">
      <c r="C242" s="68"/>
      <c r="D242" s="68"/>
      <c r="AI242" s="33"/>
      <c r="AK242" s="33"/>
      <c r="AM242" s="13"/>
      <c r="BC242" s="1">
        <f t="shared" si="139"/>
        <v>-3.3622127140628274E-3</v>
      </c>
      <c r="BD242" s="1">
        <v>3000</v>
      </c>
      <c r="BE242" s="1">
        <f t="shared" si="140"/>
        <v>-4.0498241110316097E-4</v>
      </c>
      <c r="BF242" s="1">
        <f t="shared" si="141"/>
        <v>-3.3622127140628274E-3</v>
      </c>
      <c r="BG242" s="1">
        <f t="shared" si="142"/>
        <v>2.9572303029596664E-3</v>
      </c>
      <c r="BH242" s="1">
        <f t="shared" si="143"/>
        <v>1.0065083795351366</v>
      </c>
      <c r="BI242" s="1">
        <f t="shared" si="144"/>
        <v>0.83730841880104645</v>
      </c>
      <c r="BJ242" s="1">
        <f t="shared" si="145"/>
        <v>1.4763148161748962</v>
      </c>
      <c r="BK242" s="1">
        <f t="shared" si="146"/>
        <v>0.90971638395012488</v>
      </c>
      <c r="BL242" s="1">
        <f t="shared" si="151"/>
        <v>1.4078028961335478</v>
      </c>
      <c r="BM242" s="1">
        <f t="shared" si="151"/>
        <v>1.4078028961333877</v>
      </c>
      <c r="BN242" s="1">
        <f t="shared" si="151"/>
        <v>1.4078028961190725</v>
      </c>
      <c r="BO242" s="1">
        <f t="shared" si="151"/>
        <v>1.4078028948403536</v>
      </c>
      <c r="BP242" s="1">
        <f t="shared" si="151"/>
        <v>1.4078027806163966</v>
      </c>
      <c r="BQ242" s="1">
        <f t="shared" si="151"/>
        <v>1.4077925776694811</v>
      </c>
      <c r="BR242" s="1">
        <f t="shared" si="151"/>
        <v>1.4068837483459637</v>
      </c>
      <c r="BS242" s="1">
        <f t="shared" si="148"/>
        <v>1.3397294512491498</v>
      </c>
    </row>
    <row r="243" spans="3:71" x14ac:dyDescent="0.2">
      <c r="C243" s="68"/>
      <c r="D243" s="68"/>
      <c r="AI243" s="33"/>
      <c r="AK243" s="33"/>
      <c r="AM243" s="13"/>
      <c r="BC243" s="1">
        <f t="shared" ref="BC243:BC274" si="152">AH$3+AH$4*BD243+AH$5*BD243^2</f>
        <v>-3.3320702775168102E-3</v>
      </c>
      <c r="BD243" s="1">
        <v>3050</v>
      </c>
      <c r="BE243" s="1">
        <f t="shared" ref="BE243:BE274" si="153">AH$3+AH$4*BD243+AH$5*BD243^2+BG243</f>
        <v>-4.2745017073589396E-4</v>
      </c>
      <c r="BF243" s="1">
        <f t="shared" ref="BF243:BF274" si="154">AH$3+AH$4*BD243+AH$5*BD243^2</f>
        <v>-3.3320702775168102E-3</v>
      </c>
      <c r="BG243" s="1">
        <f t="shared" ref="BG243:BG274" si="155">$AH$6*($AH$11/BH243*BI243+$AH$12)</f>
        <v>2.9046201067809163E-3</v>
      </c>
      <c r="BH243" s="1">
        <f t="shared" ref="BH243:BH274" si="156">1+$AH$7*COS(BJ243)</f>
        <v>1.004368279620605</v>
      </c>
      <c r="BI243" s="1">
        <f t="shared" ref="BI243:BI274" si="157">SIN(BJ243+RADIANS($AH$9))</f>
        <v>0.81989175100982969</v>
      </c>
      <c r="BJ243" s="1">
        <f t="shared" ref="BJ243:BJ274" si="158">2*ATAN(BK243)</f>
        <v>1.5074343539573341</v>
      </c>
      <c r="BK243" s="1">
        <f t="shared" ref="BK243:BK274" si="159">SQRT((1+$AH$7)/(1-$AH$7))*TAN(BL243/2)</f>
        <v>0.93856383006688249</v>
      </c>
      <c r="BL243" s="1">
        <f t="shared" si="151"/>
        <v>1.4386803680016502</v>
      </c>
      <c r="BM243" s="1">
        <f t="shared" si="151"/>
        <v>1.4386803680016023</v>
      </c>
      <c r="BN243" s="1">
        <f t="shared" si="151"/>
        <v>1.4386803679963087</v>
      </c>
      <c r="BO243" s="1">
        <f t="shared" si="151"/>
        <v>1.4386803674138262</v>
      </c>
      <c r="BP243" s="1">
        <f t="shared" si="151"/>
        <v>1.4386803033195543</v>
      </c>
      <c r="BQ243" s="1">
        <f t="shared" si="151"/>
        <v>1.4386732508053308</v>
      </c>
      <c r="BR243" s="1">
        <f t="shared" si="151"/>
        <v>1.4378995111965645</v>
      </c>
      <c r="BS243" s="1">
        <f t="shared" ref="BS243:BS274" si="160">RADIANS($AH$9)+$AH$18*(BD243-AH$15)</f>
        <v>1.3702937584150121</v>
      </c>
    </row>
    <row r="244" spans="3:71" x14ac:dyDescent="0.2">
      <c r="C244" s="68"/>
      <c r="D244" s="68"/>
      <c r="AI244" s="33"/>
      <c r="AK244" s="33"/>
      <c r="AM244" s="13"/>
      <c r="BC244" s="1">
        <f t="shared" si="152"/>
        <v>-3.3017174585655241E-3</v>
      </c>
      <c r="BD244" s="1">
        <v>3100</v>
      </c>
      <c r="BE244" s="1">
        <f t="shared" si="153"/>
        <v>-4.5235599379473551E-4</v>
      </c>
      <c r="BF244" s="1">
        <f t="shared" si="154"/>
        <v>-3.3017174585655241E-3</v>
      </c>
      <c r="BG244" s="1">
        <f t="shared" si="155"/>
        <v>2.8493614647707886E-3</v>
      </c>
      <c r="BH244" s="1">
        <f t="shared" si="156"/>
        <v>1.0022330648636217</v>
      </c>
      <c r="BI244" s="1">
        <f t="shared" si="157"/>
        <v>0.80176015665830835</v>
      </c>
      <c r="BJ244" s="1">
        <f t="shared" si="158"/>
        <v>1.5384216954975454</v>
      </c>
      <c r="BK244" s="1">
        <f t="shared" si="159"/>
        <v>0.96813834049855318</v>
      </c>
      <c r="BL244" s="1">
        <f t="shared" si="151"/>
        <v>1.4694921861014578</v>
      </c>
      <c r="BM244" s="1">
        <f t="shared" si="151"/>
        <v>1.4694921861014474</v>
      </c>
      <c r="BN244" s="1">
        <f t="shared" si="151"/>
        <v>1.4694921860999366</v>
      </c>
      <c r="BO244" s="1">
        <f t="shared" si="151"/>
        <v>1.4694921858834025</v>
      </c>
      <c r="BP244" s="1">
        <f t="shared" si="151"/>
        <v>1.4694921548471205</v>
      </c>
      <c r="BQ244" s="1">
        <f t="shared" si="151"/>
        <v>1.4694877064498748</v>
      </c>
      <c r="BR244" s="1">
        <f t="shared" si="151"/>
        <v>1.4688521232328653</v>
      </c>
      <c r="BS244" s="1">
        <f t="shared" si="160"/>
        <v>1.4008580655808744</v>
      </c>
    </row>
    <row r="245" spans="3:71" x14ac:dyDescent="0.2">
      <c r="C245" s="68"/>
      <c r="D245" s="68"/>
      <c r="AI245" s="33"/>
      <c r="AK245" s="33"/>
      <c r="AM245" s="13"/>
      <c r="BC245" s="1">
        <f t="shared" si="152"/>
        <v>-3.2711542572089682E-3</v>
      </c>
      <c r="BD245" s="1">
        <v>3150</v>
      </c>
      <c r="BE245" s="1">
        <f t="shared" si="153"/>
        <v>-4.7963031717237949E-4</v>
      </c>
      <c r="BF245" s="1">
        <f t="shared" si="154"/>
        <v>-3.2711542572089682E-3</v>
      </c>
      <c r="BG245" s="1">
        <f t="shared" si="155"/>
        <v>2.7915239400365887E-3</v>
      </c>
      <c r="BH245" s="1">
        <f t="shared" si="156"/>
        <v>1.0001047814199453</v>
      </c>
      <c r="BI245" s="1">
        <f t="shared" si="157"/>
        <v>0.78294060532342913</v>
      </c>
      <c r="BJ245" s="1">
        <f t="shared" si="158"/>
        <v>1.5692774866361763</v>
      </c>
      <c r="BK245" s="1">
        <f t="shared" si="159"/>
        <v>0.99848231211217608</v>
      </c>
      <c r="BL245" s="1">
        <f t="shared" si="151"/>
        <v>1.5002385320268006</v>
      </c>
      <c r="BM245" s="1">
        <f t="shared" si="151"/>
        <v>1.5002385320267992</v>
      </c>
      <c r="BN245" s="1">
        <f t="shared" si="151"/>
        <v>1.5002385320265215</v>
      </c>
      <c r="BO245" s="1">
        <f t="shared" si="151"/>
        <v>1.5002385319693849</v>
      </c>
      <c r="BP245" s="1">
        <f t="shared" si="151"/>
        <v>1.50023852022158</v>
      </c>
      <c r="BQ245" s="1">
        <f t="shared" si="151"/>
        <v>1.5002361048037842</v>
      </c>
      <c r="BR245" s="1">
        <f t="shared" si="151"/>
        <v>1.4997412217376751</v>
      </c>
      <c r="BS245" s="1">
        <f t="shared" si="160"/>
        <v>1.4314223727467366</v>
      </c>
    </row>
    <row r="246" spans="3:71" x14ac:dyDescent="0.2">
      <c r="C246" s="68"/>
      <c r="D246" s="68"/>
      <c r="AI246" s="33"/>
      <c r="AK246" s="33"/>
      <c r="AM246" s="13"/>
      <c r="BC246" s="1">
        <f t="shared" si="152"/>
        <v>-3.2403806734471428E-3</v>
      </c>
      <c r="BD246" s="1">
        <v>3200</v>
      </c>
      <c r="BE246" s="1">
        <f t="shared" si="153"/>
        <v>-5.0920192919666398E-4</v>
      </c>
      <c r="BF246" s="1">
        <f t="shared" si="154"/>
        <v>-3.2403806734471428E-3</v>
      </c>
      <c r="BG246" s="1">
        <f t="shared" si="155"/>
        <v>2.7311787442504789E-3</v>
      </c>
      <c r="BH246" s="1">
        <f t="shared" si="156"/>
        <v>0.99798541678039943</v>
      </c>
      <c r="BI246" s="1">
        <f t="shared" si="157"/>
        <v>0.76346016442159348</v>
      </c>
      <c r="BJ246" s="1">
        <f t="shared" si="158"/>
        <v>1.6000024949423086</v>
      </c>
      <c r="BK246" s="1">
        <f t="shared" si="159"/>
        <v>1.0296411270382972</v>
      </c>
      <c r="BL246" s="1">
        <f t="shared" si="151"/>
        <v>1.5309196493109796</v>
      </c>
      <c r="BM246" s="1">
        <f t="shared" si="151"/>
        <v>1.5309196493109793</v>
      </c>
      <c r="BN246" s="1">
        <f t="shared" si="151"/>
        <v>1.5309196493109591</v>
      </c>
      <c r="BO246" s="1">
        <f t="shared" si="151"/>
        <v>1.5309196493036004</v>
      </c>
      <c r="BP246" s="1">
        <f t="shared" si="151"/>
        <v>1.5309196466279229</v>
      </c>
      <c r="BQ246" s="1">
        <f t="shared" si="151"/>
        <v>1.5309186737637712</v>
      </c>
      <c r="BR246" s="1">
        <f t="shared" si="151"/>
        <v>1.5305665033220566</v>
      </c>
      <c r="BS246" s="1">
        <f t="shared" si="160"/>
        <v>1.4619866799125991</v>
      </c>
    </row>
    <row r="247" spans="3:71" x14ac:dyDescent="0.2">
      <c r="C247" s="68"/>
      <c r="D247" s="68"/>
      <c r="AI247" s="33"/>
      <c r="AK247" s="33"/>
      <c r="AM247" s="13"/>
      <c r="BC247" s="1">
        <f t="shared" si="152"/>
        <v>-3.2093967072800485E-3</v>
      </c>
      <c r="BD247" s="1">
        <v>3250</v>
      </c>
      <c r="BE247" s="1">
        <f t="shared" si="153"/>
        <v>-5.4099808943953737E-4</v>
      </c>
      <c r="BF247" s="1">
        <f t="shared" si="154"/>
        <v>-3.2093967072800485E-3</v>
      </c>
      <c r="BG247" s="1">
        <f t="shared" si="155"/>
        <v>2.6683986178405112E-3</v>
      </c>
      <c r="BH247" s="1">
        <f t="shared" si="156"/>
        <v>0.99587689914933331</v>
      </c>
      <c r="BI247" s="1">
        <f t="shared" si="157"/>
        <v>0.74334594997701664</v>
      </c>
      <c r="BJ247" s="1">
        <f t="shared" si="158"/>
        <v>1.6305976050474229</v>
      </c>
      <c r="BK247" s="1">
        <f t="shared" si="159"/>
        <v>1.0616634320714833</v>
      </c>
      <c r="BL247" s="1">
        <f t="shared" si="151"/>
        <v>1.5615358416150125</v>
      </c>
      <c r="BM247" s="1">
        <f t="shared" si="151"/>
        <v>1.5615358416150125</v>
      </c>
      <c r="BN247" s="1">
        <f t="shared" si="151"/>
        <v>1.5615358416150125</v>
      </c>
      <c r="BO247" s="1">
        <f t="shared" si="151"/>
        <v>1.5615358416149576</v>
      </c>
      <c r="BP247" s="1">
        <f t="shared" si="151"/>
        <v>1.5615358415291183</v>
      </c>
      <c r="BQ247" s="1">
        <f t="shared" si="151"/>
        <v>1.5615357071649338</v>
      </c>
      <c r="BR247" s="1">
        <f t="shared" si="151"/>
        <v>1.5613277242087211</v>
      </c>
      <c r="BS247" s="1">
        <f t="shared" si="160"/>
        <v>1.4925509870784612</v>
      </c>
    </row>
    <row r="248" spans="3:71" x14ac:dyDescent="0.2">
      <c r="C248" s="68"/>
      <c r="D248" s="68"/>
      <c r="AI248" s="33"/>
      <c r="AK248" s="33"/>
      <c r="AM248" s="13"/>
      <c r="BC248" s="1">
        <f t="shared" si="152"/>
        <v>-3.178202358707684E-3</v>
      </c>
      <c r="BD248" s="1">
        <v>3300</v>
      </c>
      <c r="BE248" s="1">
        <f t="shared" si="153"/>
        <v>-5.7494464555755877E-4</v>
      </c>
      <c r="BF248" s="1">
        <f t="shared" si="154"/>
        <v>-3.178202358707684E-3</v>
      </c>
      <c r="BG248" s="1">
        <f t="shared" si="155"/>
        <v>2.6032577131501252E-3</v>
      </c>
      <c r="BH248" s="1">
        <f t="shared" si="156"/>
        <v>0.99378109704232187</v>
      </c>
      <c r="BI248" s="1">
        <f t="shared" si="157"/>
        <v>0.72262508049284291</v>
      </c>
      <c r="BJ248" s="1">
        <f t="shared" si="158"/>
        <v>1.6610638139973548</v>
      </c>
      <c r="BK248" s="1">
        <f t="shared" si="159"/>
        <v>1.0946014496114167</v>
      </c>
      <c r="BL248" s="1">
        <f t="shared" si="151"/>
        <v>1.5920874709002031</v>
      </c>
      <c r="BM248" s="1">
        <f t="shared" si="151"/>
        <v>1.5920874709002031</v>
      </c>
      <c r="BN248" s="1">
        <f t="shared" si="151"/>
        <v>1.5920874709002029</v>
      </c>
      <c r="BO248" s="1">
        <f t="shared" si="151"/>
        <v>1.5920874709004016</v>
      </c>
      <c r="BP248" s="1">
        <f t="shared" si="151"/>
        <v>1.5920874707649981</v>
      </c>
      <c r="BQ248" s="1">
        <f t="shared" si="151"/>
        <v>1.5920875629564297</v>
      </c>
      <c r="BR248" s="1">
        <f t="shared" si="151"/>
        <v>1.5920247004597454</v>
      </c>
      <c r="BS248" s="1">
        <f t="shared" si="160"/>
        <v>1.5231152942443236</v>
      </c>
    </row>
    <row r="249" spans="3:71" x14ac:dyDescent="0.2">
      <c r="C249" s="68"/>
      <c r="D249" s="68"/>
      <c r="AI249" s="33"/>
      <c r="AK249" s="33"/>
      <c r="AM249" s="13"/>
      <c r="BC249" s="1">
        <f t="shared" si="152"/>
        <v>-3.1467976277300505E-3</v>
      </c>
      <c r="BD249" s="1">
        <v>3350</v>
      </c>
      <c r="BE249" s="1">
        <f t="shared" si="153"/>
        <v>-6.1096614701140533E-4</v>
      </c>
      <c r="BF249" s="1">
        <f t="shared" si="154"/>
        <v>-3.1467976277300505E-3</v>
      </c>
      <c r="BG249" s="1">
        <f t="shared" si="155"/>
        <v>2.5358314807186451E-3</v>
      </c>
      <c r="BH249" s="1">
        <f t="shared" si="156"/>
        <v>0.99169981908880989</v>
      </c>
      <c r="BI249" s="1">
        <f t="shared" si="157"/>
        <v>0.70132463390292343</v>
      </c>
      <c r="BJ249" s="1">
        <f t="shared" si="158"/>
        <v>1.6914022266373414</v>
      </c>
      <c r="BK249" s="1">
        <f t="shared" si="159"/>
        <v>1.1285113244002278</v>
      </c>
      <c r="BL249" s="1">
        <f t="shared" si="151"/>
        <v>1.6225749555915301</v>
      </c>
      <c r="BM249" s="1">
        <f t="shared" si="151"/>
        <v>1.6225749555915301</v>
      </c>
      <c r="BN249" s="1">
        <f t="shared" si="151"/>
        <v>1.6225749555915434</v>
      </c>
      <c r="BO249" s="1">
        <f t="shared" si="151"/>
        <v>1.6225749555877786</v>
      </c>
      <c r="BP249" s="1">
        <f t="shared" si="151"/>
        <v>1.6225749566422294</v>
      </c>
      <c r="BQ249" s="1">
        <f t="shared" si="151"/>
        <v>1.6225746613182352</v>
      </c>
      <c r="BR249" s="1">
        <f t="shared" si="151"/>
        <v>1.6226573081483862</v>
      </c>
      <c r="BS249" s="1">
        <f t="shared" si="160"/>
        <v>1.5536796014101859</v>
      </c>
    </row>
    <row r="250" spans="3:71" x14ac:dyDescent="0.2">
      <c r="C250" s="68"/>
      <c r="D250" s="68"/>
      <c r="AI250" s="33"/>
      <c r="AK250" s="33"/>
      <c r="AM250" s="13"/>
      <c r="BC250" s="1">
        <f t="shared" si="152"/>
        <v>-3.1151825143471475E-3</v>
      </c>
      <c r="BD250" s="1">
        <v>3400</v>
      </c>
      <c r="BE250" s="1">
        <f t="shared" si="153"/>
        <v>-6.4898595553695157E-4</v>
      </c>
      <c r="BF250" s="1">
        <f t="shared" si="154"/>
        <v>-3.1151825143471475E-3</v>
      </c>
      <c r="BG250" s="1">
        <f t="shared" si="155"/>
        <v>2.466196558810196E-3</v>
      </c>
      <c r="BH250" s="1">
        <f t="shared" si="156"/>
        <v>0.98963481402539832</v>
      </c>
      <c r="BI250" s="1">
        <f t="shared" si="157"/>
        <v>0.67947160756653013</v>
      </c>
      <c r="BJ250" s="1">
        <f t="shared" si="158"/>
        <v>1.721614051043965</v>
      </c>
      <c r="BK250" s="1">
        <f t="shared" si="159"/>
        <v>1.1634535109795354</v>
      </c>
      <c r="BL250" s="1">
        <f t="shared" si="151"/>
        <v>1.6529987687379457</v>
      </c>
      <c r="BM250" s="1">
        <f t="shared" si="151"/>
        <v>1.6529987687379444</v>
      </c>
      <c r="BN250" s="1">
        <f t="shared" si="151"/>
        <v>1.6529987687381795</v>
      </c>
      <c r="BO250" s="1">
        <f t="shared" si="151"/>
        <v>1.6529987686966812</v>
      </c>
      <c r="BP250" s="1">
        <f t="shared" si="151"/>
        <v>1.652998776022605</v>
      </c>
      <c r="BQ250" s="1">
        <f t="shared" si="151"/>
        <v>1.6529974827267231</v>
      </c>
      <c r="BR250" s="1">
        <f t="shared" si="151"/>
        <v>1.6532254834748412</v>
      </c>
      <c r="BS250" s="1">
        <f t="shared" si="160"/>
        <v>1.584243908576048</v>
      </c>
    </row>
    <row r="251" spans="3:71" x14ac:dyDescent="0.2">
      <c r="C251" s="68"/>
      <c r="D251" s="68"/>
      <c r="AI251" s="33"/>
      <c r="AK251" s="33"/>
      <c r="AM251" s="13"/>
      <c r="BC251" s="1">
        <f t="shared" si="152"/>
        <v>-3.0833570185589748E-3</v>
      </c>
      <c r="BD251" s="1">
        <v>3450</v>
      </c>
      <c r="BE251" s="1">
        <f t="shared" si="153"/>
        <v>-6.8892635226428791E-4</v>
      </c>
      <c r="BF251" s="1">
        <f t="shared" si="154"/>
        <v>-3.0833570185589748E-3</v>
      </c>
      <c r="BG251" s="1">
        <f t="shared" si="155"/>
        <v>2.3944306662946869E-3</v>
      </c>
      <c r="BH251" s="1">
        <f t="shared" si="156"/>
        <v>0.98758777086557625</v>
      </c>
      <c r="BI251" s="1">
        <f t="shared" si="157"/>
        <v>0.65709288125439624</v>
      </c>
      <c r="BJ251" s="1">
        <f t="shared" si="158"/>
        <v>1.7517005940165002</v>
      </c>
      <c r="BK251" s="1">
        <f t="shared" si="159"/>
        <v>1.1994932075787808</v>
      </c>
      <c r="BL251" s="1">
        <f t="shared" ref="BL251:BR260" si="161">$BS251+$AH$7*SIN(BM251)</f>
        <v>1.6833594361752113</v>
      </c>
      <c r="BM251" s="1">
        <f t="shared" si="161"/>
        <v>1.6833594361752009</v>
      </c>
      <c r="BN251" s="1">
        <f t="shared" si="161"/>
        <v>1.6833594361765467</v>
      </c>
      <c r="BO251" s="1">
        <f t="shared" si="161"/>
        <v>1.6833594360028623</v>
      </c>
      <c r="BP251" s="1">
        <f t="shared" si="161"/>
        <v>1.683359458416368</v>
      </c>
      <c r="BQ251" s="1">
        <f t="shared" si="161"/>
        <v>1.683356565976698</v>
      </c>
      <c r="BR251" s="1">
        <f t="shared" si="161"/>
        <v>1.6837292228258463</v>
      </c>
      <c r="BS251" s="1">
        <f t="shared" si="160"/>
        <v>1.6148082157419104</v>
      </c>
    </row>
    <row r="252" spans="3:71" x14ac:dyDescent="0.2">
      <c r="C252" s="68"/>
      <c r="D252" s="68"/>
      <c r="AI252" s="33"/>
      <c r="AK252" s="33"/>
      <c r="AM252" s="13"/>
      <c r="BC252" s="1">
        <f t="shared" si="152"/>
        <v>-3.0513211403655331E-3</v>
      </c>
      <c r="BD252" s="1">
        <v>3500</v>
      </c>
      <c r="BE252" s="1">
        <f t="shared" si="153"/>
        <v>-7.3070864140343606E-4</v>
      </c>
      <c r="BF252" s="1">
        <f t="shared" si="154"/>
        <v>-3.0513211403655331E-3</v>
      </c>
      <c r="BG252" s="1">
        <f t="shared" si="155"/>
        <v>2.320612498962097E-3</v>
      </c>
      <c r="BH252" s="1">
        <f t="shared" si="156"/>
        <v>0.98556031923189058</v>
      </c>
      <c r="BI252" s="1">
        <f t="shared" si="157"/>
        <v>0.63421518306224567</v>
      </c>
      <c r="BJ252" s="1">
        <f t="shared" si="158"/>
        <v>1.7816632566389263</v>
      </c>
      <c r="BK252" s="1">
        <f t="shared" si="159"/>
        <v>1.2367008430794824</v>
      </c>
      <c r="BL252" s="1">
        <f t="shared" si="161"/>
        <v>1.7136575346964735</v>
      </c>
      <c r="BM252" s="1">
        <f t="shared" si="161"/>
        <v>1.7136575346964262</v>
      </c>
      <c r="BN252" s="1">
        <f t="shared" si="161"/>
        <v>1.7136575347012379</v>
      </c>
      <c r="BO252" s="1">
        <f t="shared" si="161"/>
        <v>1.7136575342113518</v>
      </c>
      <c r="BP252" s="1">
        <f t="shared" si="161"/>
        <v>1.7136575840867865</v>
      </c>
      <c r="BQ252" s="1">
        <f t="shared" si="161"/>
        <v>1.7136525061674146</v>
      </c>
      <c r="BR252" s="1">
        <f t="shared" si="161"/>
        <v>1.7141685827780482</v>
      </c>
      <c r="BS252" s="1">
        <f t="shared" si="160"/>
        <v>1.6453725229077727</v>
      </c>
    </row>
    <row r="253" spans="3:71" x14ac:dyDescent="0.2">
      <c r="C253" s="68"/>
      <c r="D253" s="68"/>
      <c r="AI253" s="33"/>
      <c r="AK253" s="33"/>
      <c r="AM253" s="13"/>
      <c r="BC253" s="1">
        <f t="shared" si="152"/>
        <v>-3.019074879766822E-3</v>
      </c>
      <c r="BD253" s="1">
        <v>3550</v>
      </c>
      <c r="BE253" s="1">
        <f t="shared" si="153"/>
        <v>-7.7425325043653211E-4</v>
      </c>
      <c r="BF253" s="1">
        <f t="shared" si="154"/>
        <v>-3.019074879766822E-3</v>
      </c>
      <c r="BG253" s="1">
        <f t="shared" si="155"/>
        <v>2.2448216293302898E-3</v>
      </c>
      <c r="BH253" s="1">
        <f t="shared" si="156"/>
        <v>0.98355402983682061</v>
      </c>
      <c r="BI253" s="1">
        <f t="shared" si="157"/>
        <v>0.61086505817737446</v>
      </c>
      <c r="BJ253" s="1">
        <f t="shared" si="158"/>
        <v>1.8115035299226594</v>
      </c>
      <c r="BK253" s="1">
        <f t="shared" si="159"/>
        <v>1.2751526248082368</v>
      </c>
      <c r="BL253" s="1">
        <f t="shared" si="161"/>
        <v>1.7438936902353634</v>
      </c>
      <c r="BM253" s="1">
        <f t="shared" si="161"/>
        <v>1.7438936902352073</v>
      </c>
      <c r="BN253" s="1">
        <f t="shared" si="161"/>
        <v>1.7438936902483415</v>
      </c>
      <c r="BO253" s="1">
        <f t="shared" si="161"/>
        <v>1.7438936891429679</v>
      </c>
      <c r="BP253" s="1">
        <f t="shared" si="161"/>
        <v>1.7438937821716927</v>
      </c>
      <c r="BQ253" s="1">
        <f t="shared" si="161"/>
        <v>1.7438859526599853</v>
      </c>
      <c r="BR253" s="1">
        <f t="shared" si="161"/>
        <v>1.7445436800451581</v>
      </c>
      <c r="BS253" s="1">
        <f t="shared" si="160"/>
        <v>1.675936830073635</v>
      </c>
    </row>
    <row r="254" spans="3:71" x14ac:dyDescent="0.2">
      <c r="C254" s="68"/>
      <c r="D254" s="68"/>
      <c r="AI254" s="33"/>
      <c r="AK254" s="33"/>
      <c r="AM254" s="13"/>
      <c r="BC254" s="1">
        <f t="shared" si="152"/>
        <v>-2.9866182367628406E-3</v>
      </c>
      <c r="BD254" s="1">
        <v>3600</v>
      </c>
      <c r="BE254" s="1">
        <f t="shared" si="153"/>
        <v>-8.1947982677585147E-4</v>
      </c>
      <c r="BF254" s="1">
        <f t="shared" si="154"/>
        <v>-2.9866182367628406E-3</v>
      </c>
      <c r="BG254" s="1">
        <f t="shared" si="155"/>
        <v>2.1671384099869891E-3</v>
      </c>
      <c r="BH254" s="1">
        <f t="shared" si="156"/>
        <v>0.98157041509896537</v>
      </c>
      <c r="BI254" s="1">
        <f t="shared" si="157"/>
        <v>0.58706884041477225</v>
      </c>
      <c r="BJ254" s="1">
        <f t="shared" si="158"/>
        <v>1.8412229905388946</v>
      </c>
      <c r="BK254" s="1">
        <f t="shared" si="159"/>
        <v>1.3149311562318977</v>
      </c>
      <c r="BL254" s="1">
        <f t="shared" si="161"/>
        <v>1.7740685760659725</v>
      </c>
      <c r="BM254" s="1">
        <f t="shared" si="161"/>
        <v>1.7740685760655541</v>
      </c>
      <c r="BN254" s="1">
        <f t="shared" si="161"/>
        <v>1.7740685760955963</v>
      </c>
      <c r="BO254" s="1">
        <f t="shared" si="161"/>
        <v>1.7740685739384707</v>
      </c>
      <c r="BP254" s="1">
        <f t="shared" si="161"/>
        <v>1.7740687288271755</v>
      </c>
      <c r="BQ254" s="1">
        <f t="shared" si="161"/>
        <v>1.7740576070134022</v>
      </c>
      <c r="BR254" s="1">
        <f t="shared" si="161"/>
        <v>1.7748546913689278</v>
      </c>
      <c r="BS254" s="1">
        <f t="shared" si="160"/>
        <v>1.7065011372394974</v>
      </c>
    </row>
    <row r="255" spans="3:71" x14ac:dyDescent="0.2">
      <c r="C255" s="68"/>
      <c r="D255" s="68"/>
      <c r="AI255" s="33"/>
      <c r="AK255" s="33"/>
      <c r="AM255" s="13"/>
      <c r="BC255" s="1">
        <f t="shared" si="152"/>
        <v>-2.9539512113535907E-3</v>
      </c>
      <c r="BD255" s="1">
        <v>3650</v>
      </c>
      <c r="BE255" s="1">
        <f t="shared" si="153"/>
        <v>-8.6630733086528631E-4</v>
      </c>
      <c r="BF255" s="1">
        <f t="shared" si="154"/>
        <v>-2.9539512113535907E-3</v>
      </c>
      <c r="BG255" s="1">
        <f t="shared" si="155"/>
        <v>2.0876438804883044E-3</v>
      </c>
      <c r="BH255" s="1">
        <f t="shared" si="156"/>
        <v>0.97961092988155296</v>
      </c>
      <c r="BI255" s="1">
        <f t="shared" si="157"/>
        <v>0.5628526264316297</v>
      </c>
      <c r="BJ255" s="1">
        <f t="shared" si="158"/>
        <v>1.8708232966483422</v>
      </c>
      <c r="BK255" s="1">
        <f t="shared" si="159"/>
        <v>1.3561261352076663</v>
      </c>
      <c r="BL255" s="1">
        <f t="shared" si="161"/>
        <v>1.8041829110236642</v>
      </c>
      <c r="BM255" s="1">
        <f t="shared" si="161"/>
        <v>1.8041829110226972</v>
      </c>
      <c r="BN255" s="1">
        <f t="shared" si="161"/>
        <v>1.8041829110833125</v>
      </c>
      <c r="BO255" s="1">
        <f t="shared" si="161"/>
        <v>1.8041829072841884</v>
      </c>
      <c r="BP255" s="1">
        <f t="shared" si="161"/>
        <v>1.8041831453981221</v>
      </c>
      <c r="BQ255" s="1">
        <f t="shared" si="161"/>
        <v>1.8041682209062286</v>
      </c>
      <c r="BR255" s="1">
        <f t="shared" si="161"/>
        <v>1.8051018533540546</v>
      </c>
      <c r="BS255" s="1">
        <f t="shared" si="160"/>
        <v>1.7370654444053595</v>
      </c>
    </row>
    <row r="256" spans="3:71" x14ac:dyDescent="0.2">
      <c r="C256" s="68"/>
      <c r="D256" s="68"/>
      <c r="AI256" s="33"/>
      <c r="AK256" s="33"/>
      <c r="AM256" s="13"/>
      <c r="BC256" s="1">
        <f t="shared" si="152"/>
        <v>-2.9210738035390709E-3</v>
      </c>
      <c r="BD256" s="1">
        <v>3700</v>
      </c>
      <c r="BE256" s="1">
        <f t="shared" si="153"/>
        <v>-9.1465412571960529E-4</v>
      </c>
      <c r="BF256" s="1">
        <f t="shared" si="154"/>
        <v>-2.9210738035390709E-3</v>
      </c>
      <c r="BG256" s="1">
        <f t="shared" si="155"/>
        <v>2.0064196778194657E-3</v>
      </c>
      <c r="BH256" s="1">
        <f t="shared" si="156"/>
        <v>0.9776769723407297</v>
      </c>
      <c r="BI256" s="1">
        <f t="shared" si="157"/>
        <v>0.53824225252282676</v>
      </c>
      <c r="BJ256" s="1">
        <f t="shared" si="158"/>
        <v>1.9003061838350817</v>
      </c>
      <c r="BK256" s="1">
        <f t="shared" si="159"/>
        <v>1.3988351453363099</v>
      </c>
      <c r="BL256" s="1">
        <f t="shared" si="161"/>
        <v>1.8342374577502838</v>
      </c>
      <c r="BM256" s="1">
        <f t="shared" si="161"/>
        <v>1.8342374577482836</v>
      </c>
      <c r="BN256" s="1">
        <f t="shared" si="161"/>
        <v>1.8342374578596123</v>
      </c>
      <c r="BO256" s="1">
        <f t="shared" si="161"/>
        <v>1.8342374516625426</v>
      </c>
      <c r="BP256" s="1">
        <f t="shared" si="161"/>
        <v>1.8342377966197911</v>
      </c>
      <c r="BQ256" s="1">
        <f t="shared" si="161"/>
        <v>1.8342185940507956</v>
      </c>
      <c r="BR256" s="1">
        <f t="shared" si="161"/>
        <v>1.8352854622471686</v>
      </c>
      <c r="BS256" s="1">
        <f t="shared" si="160"/>
        <v>1.7676297515712218</v>
      </c>
    </row>
    <row r="257" spans="3:71" x14ac:dyDescent="0.2">
      <c r="C257" s="68"/>
      <c r="D257" s="68"/>
      <c r="AI257" s="33"/>
      <c r="AK257" s="33"/>
      <c r="AM257" s="13"/>
      <c r="BC257" s="1">
        <f t="shared" si="152"/>
        <v>-2.8879860133192809E-3</v>
      </c>
      <c r="BD257" s="1">
        <v>3750</v>
      </c>
      <c r="BE257" s="1">
        <f t="shared" si="153"/>
        <v>-9.6443806291131068E-4</v>
      </c>
      <c r="BF257" s="1">
        <f t="shared" si="154"/>
        <v>-2.8879860133192809E-3</v>
      </c>
      <c r="BG257" s="1">
        <f t="shared" si="155"/>
        <v>1.9235479504079703E-3</v>
      </c>
      <c r="BH257" s="1">
        <f t="shared" si="156"/>
        <v>0.97576988487157512</v>
      </c>
      <c r="BI257" s="1">
        <f t="shared" si="157"/>
        <v>0.51326327389497362</v>
      </c>
      <c r="BJ257" s="1">
        <f t="shared" si="158"/>
        <v>1.9296734611502568</v>
      </c>
      <c r="BK257" s="1">
        <f t="shared" si="159"/>
        <v>1.4431645552503691</v>
      </c>
      <c r="BL257" s="1">
        <f t="shared" si="161"/>
        <v>1.8642330209669467</v>
      </c>
      <c r="BM257" s="1">
        <f t="shared" si="161"/>
        <v>1.864233020963155</v>
      </c>
      <c r="BN257" s="1">
        <f t="shared" si="161"/>
        <v>1.864233021153173</v>
      </c>
      <c r="BO257" s="1">
        <f t="shared" si="161"/>
        <v>1.8642330116305068</v>
      </c>
      <c r="BP257" s="1">
        <f t="shared" si="161"/>
        <v>1.8642334888541146</v>
      </c>
      <c r="BQ257" s="1">
        <f t="shared" si="161"/>
        <v>1.8642095721065177</v>
      </c>
      <c r="BR257" s="1">
        <f t="shared" si="161"/>
        <v>1.8654058736601065</v>
      </c>
      <c r="BS257" s="1">
        <f t="shared" si="160"/>
        <v>1.7981940587370842</v>
      </c>
    </row>
    <row r="258" spans="3:71" x14ac:dyDescent="0.2">
      <c r="C258" s="68"/>
      <c r="D258" s="68"/>
      <c r="AI258" s="33"/>
      <c r="AK258" s="33"/>
      <c r="AM258" s="13"/>
      <c r="BC258" s="1">
        <f t="shared" si="152"/>
        <v>-2.8546878406942229E-3</v>
      </c>
      <c r="BD258" s="1">
        <v>3800</v>
      </c>
      <c r="BE258" s="1">
        <f t="shared" si="153"/>
        <v>-1.0155765650290188E-3</v>
      </c>
      <c r="BF258" s="1">
        <f t="shared" si="154"/>
        <v>-2.8546878406942229E-3</v>
      </c>
      <c r="BG258" s="1">
        <f t="shared" si="155"/>
        <v>1.839111275665204E-3</v>
      </c>
      <c r="BH258" s="1">
        <f t="shared" si="156"/>
        <v>0.97389095514030954</v>
      </c>
      <c r="BI258" s="1">
        <f t="shared" si="157"/>
        <v>0.48794094631272344</v>
      </c>
      <c r="BJ258" s="1">
        <f t="shared" si="158"/>
        <v>1.9589270072704021</v>
      </c>
      <c r="BK258" s="1">
        <f t="shared" si="159"/>
        <v>1.4892305434313768</v>
      </c>
      <c r="BL258" s="1">
        <f t="shared" si="161"/>
        <v>1.8941704457772375</v>
      </c>
      <c r="BM258" s="1">
        <f t="shared" si="161"/>
        <v>1.8941704457705344</v>
      </c>
      <c r="BN258" s="1">
        <f t="shared" si="161"/>
        <v>1.8941704460762954</v>
      </c>
      <c r="BO258" s="1">
        <f t="shared" si="161"/>
        <v>1.8941704321286752</v>
      </c>
      <c r="BP258" s="1">
        <f t="shared" si="161"/>
        <v>1.8941710683639419</v>
      </c>
      <c r="BQ258" s="1">
        <f t="shared" si="161"/>
        <v>1.8941420445986952</v>
      </c>
      <c r="BR258" s="1">
        <f t="shared" si="161"/>
        <v>1.8954635022377333</v>
      </c>
      <c r="BS258" s="1">
        <f t="shared" si="160"/>
        <v>1.8287583659029465</v>
      </c>
    </row>
    <row r="259" spans="3:71" x14ac:dyDescent="0.2">
      <c r="C259" s="68"/>
      <c r="D259" s="68"/>
      <c r="AI259" s="33"/>
      <c r="AK259" s="33"/>
      <c r="AM259" s="13"/>
      <c r="BC259" s="1">
        <f t="shared" si="152"/>
        <v>-2.8211792856638945E-3</v>
      </c>
      <c r="BD259" s="1">
        <v>3850</v>
      </c>
      <c r="BE259" s="1">
        <f t="shared" si="153"/>
        <v>-1.0679867046439514E-3</v>
      </c>
      <c r="BF259" s="1">
        <f t="shared" si="154"/>
        <v>-2.8211792856638945E-3</v>
      </c>
      <c r="BG259" s="1">
        <f t="shared" si="155"/>
        <v>1.7531925810199431E-3</v>
      </c>
      <c r="BH259" s="1">
        <f t="shared" si="156"/>
        <v>0.97204141719170267</v>
      </c>
      <c r="BI259" s="1">
        <f t="shared" si="157"/>
        <v>0.46230021000833194</v>
      </c>
      <c r="BJ259" s="1">
        <f t="shared" si="158"/>
        <v>1.9880687667742873</v>
      </c>
      <c r="BK259" s="1">
        <f t="shared" si="159"/>
        <v>1.5371602695048048</v>
      </c>
      <c r="BL259" s="1">
        <f t="shared" si="161"/>
        <v>1.9240506160032851</v>
      </c>
      <c r="BM259" s="1">
        <f t="shared" si="161"/>
        <v>1.9240506159920994</v>
      </c>
      <c r="BN259" s="1">
        <f t="shared" si="161"/>
        <v>1.9240506164607789</v>
      </c>
      <c r="BO259" s="1">
        <f t="shared" si="161"/>
        <v>1.9240505968232571</v>
      </c>
      <c r="BP259" s="1">
        <f t="shared" si="161"/>
        <v>1.9240514196279779</v>
      </c>
      <c r="BQ259" s="1">
        <f t="shared" si="161"/>
        <v>1.9240169428489002</v>
      </c>
      <c r="BR259" s="1">
        <f t="shared" si="161"/>
        <v>1.9254588212706221</v>
      </c>
      <c r="BS259" s="1">
        <f t="shared" si="160"/>
        <v>1.8593226730688088</v>
      </c>
    </row>
    <row r="260" spans="3:71" x14ac:dyDescent="0.2">
      <c r="C260" s="68"/>
      <c r="D260" s="68"/>
      <c r="AI260" s="33"/>
      <c r="AK260" s="33"/>
      <c r="AM260" s="13"/>
      <c r="BC260" s="1">
        <f t="shared" si="152"/>
        <v>-2.7874603482282967E-3</v>
      </c>
      <c r="BD260" s="1">
        <v>3900</v>
      </c>
      <c r="BE260" s="1">
        <f t="shared" si="153"/>
        <v>-1.1215852798328514E-3</v>
      </c>
      <c r="BF260" s="1">
        <f t="shared" si="154"/>
        <v>-2.7874603482282967E-3</v>
      </c>
      <c r="BG260" s="1">
        <f t="shared" si="155"/>
        <v>1.6658750683954454E-3</v>
      </c>
      <c r="BH260" s="1">
        <f t="shared" si="156"/>
        <v>0.97022245262124862</v>
      </c>
      <c r="BI260" s="1">
        <f t="shared" si="157"/>
        <v>0.43636567574359247</v>
      </c>
      <c r="BJ260" s="1">
        <f t="shared" si="158"/>
        <v>2.0171007465413693</v>
      </c>
      <c r="BK260" s="1">
        <f t="shared" si="159"/>
        <v>1.5870932170534706</v>
      </c>
      <c r="BL260" s="1">
        <f t="shared" si="161"/>
        <v>1.9538744525568712</v>
      </c>
      <c r="BM260" s="1">
        <f t="shared" si="161"/>
        <v>1.9538744525390874</v>
      </c>
      <c r="BN260" s="1">
        <f t="shared" si="161"/>
        <v>1.9538744532287555</v>
      </c>
      <c r="BO260" s="1">
        <f t="shared" si="161"/>
        <v>1.9538744264830004</v>
      </c>
      <c r="BP260" s="1">
        <f t="shared" si="161"/>
        <v>1.9538754636987155</v>
      </c>
      <c r="BQ260" s="1">
        <f t="shared" si="161"/>
        <v>1.9538352379227746</v>
      </c>
      <c r="BR260" s="1">
        <f t="shared" si="161"/>
        <v>1.9553923622529492</v>
      </c>
      <c r="BS260" s="1">
        <f t="shared" si="160"/>
        <v>1.8898869802346709</v>
      </c>
    </row>
    <row r="261" spans="3:71" x14ac:dyDescent="0.2">
      <c r="C261" s="68"/>
      <c r="D261" s="68"/>
      <c r="AI261" s="33"/>
      <c r="AK261" s="33"/>
      <c r="AM261" s="13"/>
      <c r="BC261" s="1">
        <f t="shared" si="152"/>
        <v>-2.75353102838743E-3</v>
      </c>
      <c r="BD261" s="1">
        <v>3950</v>
      </c>
      <c r="BE261" s="1">
        <f t="shared" si="153"/>
        <v>-1.1762888863157848E-3</v>
      </c>
      <c r="BF261" s="1">
        <f t="shared" si="154"/>
        <v>-2.75353102838743E-3</v>
      </c>
      <c r="BG261" s="1">
        <f t="shared" si="155"/>
        <v>1.5772421420716452E-3</v>
      </c>
      <c r="BH261" s="1">
        <f t="shared" si="156"/>
        <v>0.96843519180224558</v>
      </c>
      <c r="BI261" s="1">
        <f t="shared" si="157"/>
        <v>0.41016161291239062</v>
      </c>
      <c r="BJ261" s="1">
        <f t="shared" si="158"/>
        <v>2.0460250122741441</v>
      </c>
      <c r="BK261" s="1">
        <f t="shared" si="159"/>
        <v>1.6391827380038704</v>
      </c>
      <c r="BL261" s="1">
        <f t="shared" ref="BL261:BR270" si="162">$BS261+$AH$7*SIN(BM261)</f>
        <v>1.9836429118474033</v>
      </c>
      <c r="BM261" s="1">
        <f t="shared" si="162"/>
        <v>1.9836429118202761</v>
      </c>
      <c r="BN261" s="1">
        <f t="shared" si="162"/>
        <v>1.9836429128003294</v>
      </c>
      <c r="BO261" s="1">
        <f t="shared" si="162"/>
        <v>1.9836428773927299</v>
      </c>
      <c r="BP261" s="1">
        <f t="shared" si="162"/>
        <v>1.9836441566052387</v>
      </c>
      <c r="BQ261" s="1">
        <f t="shared" si="162"/>
        <v>1.9835979386007645</v>
      </c>
      <c r="BR261" s="1">
        <f t="shared" si="162"/>
        <v>1.9852647143860251</v>
      </c>
      <c r="BS261" s="1">
        <f t="shared" si="160"/>
        <v>1.9204512874005333</v>
      </c>
    </row>
    <row r="262" spans="3:71" x14ac:dyDescent="0.2">
      <c r="C262" s="68"/>
      <c r="D262" s="68"/>
      <c r="AI262" s="33"/>
      <c r="AK262" s="33"/>
      <c r="AM262" s="13"/>
      <c r="BC262" s="1">
        <f t="shared" si="152"/>
        <v>-2.7193913261412935E-3</v>
      </c>
      <c r="BD262" s="1">
        <v>4000</v>
      </c>
      <c r="BE262" s="1">
        <f t="shared" si="153"/>
        <v>-1.2320139862766095E-3</v>
      </c>
      <c r="BF262" s="1">
        <f t="shared" si="154"/>
        <v>-2.7193913261412935E-3</v>
      </c>
      <c r="BG262" s="1">
        <f t="shared" si="155"/>
        <v>1.4873773398646839E-3</v>
      </c>
      <c r="BH262" s="1">
        <f t="shared" si="156"/>
        <v>0.96668071515848353</v>
      </c>
      <c r="BI262" s="1">
        <f t="shared" si="157"/>
        <v>0.38371193957195704</v>
      </c>
      <c r="BJ262" s="1">
        <f t="shared" si="158"/>
        <v>2.0748436851460048</v>
      </c>
      <c r="BK262" s="1">
        <f t="shared" si="159"/>
        <v>1.6935978348121277</v>
      </c>
      <c r="BL262" s="1">
        <f t="shared" si="162"/>
        <v>2.0133569842282921</v>
      </c>
      <c r="BM262" s="1">
        <f t="shared" si="162"/>
        <v>2.0133569841883716</v>
      </c>
      <c r="BN262" s="1">
        <f t="shared" si="162"/>
        <v>2.0133569855395734</v>
      </c>
      <c r="BO262" s="1">
        <f t="shared" si="162"/>
        <v>2.0133569398049032</v>
      </c>
      <c r="BP262" s="1">
        <f t="shared" si="162"/>
        <v>2.0133584878023636</v>
      </c>
      <c r="BQ262" s="1">
        <f t="shared" si="162"/>
        <v>2.0133060893770245</v>
      </c>
      <c r="BR262" s="1">
        <f t="shared" si="162"/>
        <v>2.0150765240279185</v>
      </c>
      <c r="BS262" s="1">
        <f t="shared" si="160"/>
        <v>1.9510155945663958</v>
      </c>
    </row>
    <row r="263" spans="3:71" x14ac:dyDescent="0.2">
      <c r="C263" s="68"/>
      <c r="D263" s="68"/>
      <c r="AI263" s="33"/>
      <c r="AK263" s="33"/>
      <c r="AM263" s="13"/>
      <c r="BC263" s="1">
        <f t="shared" si="152"/>
        <v>-2.6850412414898875E-3</v>
      </c>
      <c r="BD263" s="1">
        <v>4050</v>
      </c>
      <c r="BE263" s="1">
        <f t="shared" si="153"/>
        <v>-1.2886769739419578E-3</v>
      </c>
      <c r="BF263" s="1">
        <f t="shared" si="154"/>
        <v>-2.6850412414898875E-3</v>
      </c>
      <c r="BG263" s="1">
        <f t="shared" si="155"/>
        <v>1.3963642675479298E-3</v>
      </c>
      <c r="BH263" s="1">
        <f t="shared" si="156"/>
        <v>0.96496005447381894</v>
      </c>
      <c r="BI263" s="1">
        <f t="shared" si="157"/>
        <v>0.35704021429146421</v>
      </c>
      <c r="BJ263" s="1">
        <f t="shared" si="158"/>
        <v>2.1035589385755475</v>
      </c>
      <c r="BK263" s="1">
        <f t="shared" si="159"/>
        <v>1.7505252243121066</v>
      </c>
      <c r="BL263" s="1">
        <f t="shared" si="162"/>
        <v>2.0430176924830059</v>
      </c>
      <c r="BM263" s="1">
        <f t="shared" si="162"/>
        <v>2.0430176924260794</v>
      </c>
      <c r="BN263" s="1">
        <f t="shared" si="162"/>
        <v>2.043017694240163</v>
      </c>
      <c r="BO263" s="1">
        <f t="shared" si="162"/>
        <v>2.043017636430327</v>
      </c>
      <c r="BP263" s="1">
        <f t="shared" si="162"/>
        <v>2.0430194786671971</v>
      </c>
      <c r="BQ263" s="1">
        <f t="shared" si="162"/>
        <v>2.0429607684913997</v>
      </c>
      <c r="BR263" s="1">
        <f t="shared" si="162"/>
        <v>2.0448284940896895</v>
      </c>
      <c r="BS263" s="1">
        <f t="shared" si="160"/>
        <v>1.981579901732258</v>
      </c>
    </row>
    <row r="264" spans="3:71" x14ac:dyDescent="0.2">
      <c r="C264" s="68"/>
      <c r="D264" s="68"/>
      <c r="AI264" s="33"/>
      <c r="AK264" s="33"/>
      <c r="AM264" s="13"/>
      <c r="BC264" s="1">
        <f t="shared" si="152"/>
        <v>-2.6504807744332122E-3</v>
      </c>
      <c r="BD264" s="1">
        <v>4100</v>
      </c>
      <c r="BE264" s="1">
        <f t="shared" si="153"/>
        <v>-1.3461942380016518E-3</v>
      </c>
      <c r="BF264" s="1">
        <f t="shared" si="154"/>
        <v>-2.6504807744332122E-3</v>
      </c>
      <c r="BG264" s="1">
        <f t="shared" si="155"/>
        <v>1.3042865364315604E-3</v>
      </c>
      <c r="BH264" s="1">
        <f t="shared" si="156"/>
        <v>0.96327419423047644</v>
      </c>
      <c r="BI264" s="1">
        <f t="shared" si="157"/>
        <v>0.33016962970778663</v>
      </c>
      <c r="BJ264" s="1">
        <f t="shared" si="158"/>
        <v>2.1321729951276689</v>
      </c>
      <c r="BK264" s="1">
        <f t="shared" si="159"/>
        <v>1.8101717365838172</v>
      </c>
      <c r="BL264" s="1">
        <f t="shared" si="162"/>
        <v>2.0726260903518008</v>
      </c>
      <c r="BM264" s="1">
        <f t="shared" si="162"/>
        <v>2.0726260902728595</v>
      </c>
      <c r="BN264" s="1">
        <f t="shared" si="162"/>
        <v>2.0726260926516682</v>
      </c>
      <c r="BO264" s="1">
        <f t="shared" si="162"/>
        <v>2.0726260209689267</v>
      </c>
      <c r="BP264" s="1">
        <f t="shared" si="162"/>
        <v>2.0726281810438443</v>
      </c>
      <c r="BQ264" s="1">
        <f t="shared" si="162"/>
        <v>2.0725630859990827</v>
      </c>
      <c r="BR264" s="1">
        <f t="shared" si="162"/>
        <v>2.0745213833787997</v>
      </c>
      <c r="BS264" s="1">
        <f t="shared" si="160"/>
        <v>2.0121442088981203</v>
      </c>
    </row>
    <row r="265" spans="3:71" x14ac:dyDescent="0.2">
      <c r="C265" s="68"/>
      <c r="D265" s="68"/>
      <c r="AI265" s="33"/>
      <c r="AK265" s="33"/>
      <c r="AM265" s="13"/>
      <c r="BC265" s="1">
        <f t="shared" si="152"/>
        <v>-2.6157099249712675E-3</v>
      </c>
      <c r="BD265" s="1">
        <v>4150</v>
      </c>
      <c r="BE265" s="1">
        <f t="shared" si="153"/>
        <v>-1.4044822209596307E-3</v>
      </c>
      <c r="BF265" s="1">
        <f t="shared" si="154"/>
        <v>-2.6157099249712675E-3</v>
      </c>
      <c r="BG265" s="1">
        <f t="shared" si="155"/>
        <v>1.2112277040116368E-3</v>
      </c>
      <c r="BH265" s="1">
        <f t="shared" si="156"/>
        <v>0.96162407296847463</v>
      </c>
      <c r="BI265" s="1">
        <f t="shared" si="157"/>
        <v>0.30312300767994338</v>
      </c>
      <c r="BJ265" s="1">
        <f t="shared" si="158"/>
        <v>2.1606881235412536</v>
      </c>
      <c r="BK265" s="1">
        <f t="shared" si="159"/>
        <v>1.8727671140728515</v>
      </c>
      <c r="BL265" s="1">
        <f t="shared" si="162"/>
        <v>2.1021832610998934</v>
      </c>
      <c r="BM265" s="1">
        <f t="shared" si="162"/>
        <v>2.1021832609931259</v>
      </c>
      <c r="BN265" s="1">
        <f t="shared" si="162"/>
        <v>2.102183264047282</v>
      </c>
      <c r="BO265" s="1">
        <f t="shared" si="162"/>
        <v>2.1021831766812329</v>
      </c>
      <c r="BP265" s="1">
        <f t="shared" si="162"/>
        <v>2.1021856758366377</v>
      </c>
      <c r="BQ265" s="1">
        <f t="shared" si="162"/>
        <v>2.1021141818822082</v>
      </c>
      <c r="BR265" s="1">
        <f t="shared" si="162"/>
        <v>2.1041560058903044</v>
      </c>
      <c r="BS265" s="1">
        <f t="shared" si="160"/>
        <v>2.0427085160639828</v>
      </c>
    </row>
    <row r="266" spans="3:71" x14ac:dyDescent="0.2">
      <c r="C266" s="68"/>
      <c r="D266" s="68"/>
      <c r="AI266" s="33"/>
      <c r="AK266" s="33"/>
      <c r="AM266" s="13"/>
      <c r="BC266" s="1">
        <f t="shared" si="152"/>
        <v>-2.5807286931040529E-3</v>
      </c>
      <c r="BD266" s="1">
        <v>4200</v>
      </c>
      <c r="BE266" s="1">
        <f t="shared" si="153"/>
        <v>-1.463457475509661E-3</v>
      </c>
      <c r="BF266" s="1">
        <f t="shared" si="154"/>
        <v>-2.5807286931040529E-3</v>
      </c>
      <c r="BG266" s="1">
        <f t="shared" si="155"/>
        <v>1.1172712175943919E-3</v>
      </c>
      <c r="BH266" s="1">
        <f t="shared" si="156"/>
        <v>0.96001058465911315</v>
      </c>
      <c r="BI266" s="1">
        <f t="shared" si="157"/>
        <v>0.27592279593590852</v>
      </c>
      <c r="BJ266" s="1">
        <f t="shared" si="158"/>
        <v>2.1891066358827524</v>
      </c>
      <c r="BK266" s="1">
        <f t="shared" si="159"/>
        <v>1.9385672911212448</v>
      </c>
      <c r="BL266" s="1">
        <f t="shared" si="162"/>
        <v>2.1316903161276159</v>
      </c>
      <c r="BM266" s="1">
        <f t="shared" si="162"/>
        <v>2.1316903159864369</v>
      </c>
      <c r="BN266" s="1">
        <f t="shared" si="162"/>
        <v>2.1316903198335386</v>
      </c>
      <c r="BO266" s="1">
        <f t="shared" si="162"/>
        <v>2.1316902150010466</v>
      </c>
      <c r="BP266" s="1">
        <f t="shared" si="162"/>
        <v>2.1316930716519722</v>
      </c>
      <c r="BQ266" s="1">
        <f t="shared" si="162"/>
        <v>2.131615224207311</v>
      </c>
      <c r="BR266" s="1">
        <f t="shared" si="162"/>
        <v>2.1337332300464982</v>
      </c>
      <c r="BS266" s="1">
        <f t="shared" si="160"/>
        <v>2.073272823229845</v>
      </c>
    </row>
    <row r="267" spans="3:71" x14ac:dyDescent="0.2">
      <c r="C267" s="68"/>
      <c r="D267" s="68"/>
      <c r="AI267" s="33"/>
      <c r="AK267" s="33"/>
      <c r="AM267" s="13"/>
      <c r="BC267" s="1">
        <f t="shared" si="152"/>
        <v>-2.5455370788315694E-3</v>
      </c>
      <c r="BD267" s="1">
        <v>4250</v>
      </c>
      <c r="BE267" s="1">
        <f t="shared" si="153"/>
        <v>-1.5230367180345621E-3</v>
      </c>
      <c r="BF267" s="1">
        <f t="shared" si="154"/>
        <v>-2.5455370788315694E-3</v>
      </c>
      <c r="BG267" s="1">
        <f t="shared" si="155"/>
        <v>1.0225003607970073E-3</v>
      </c>
      <c r="BH267" s="1">
        <f t="shared" si="156"/>
        <v>0.95843458008598437</v>
      </c>
      <c r="BI267" s="1">
        <f t="shared" si="157"/>
        <v>0.24859106610801121</v>
      </c>
      <c r="BJ267" s="1">
        <f t="shared" si="158"/>
        <v>2.2174308848245117</v>
      </c>
      <c r="BK267" s="1">
        <f t="shared" si="159"/>
        <v>2.0078582529572464</v>
      </c>
      <c r="BL267" s="1">
        <f t="shared" si="162"/>
        <v>2.1611483936228835</v>
      </c>
      <c r="BM267" s="1">
        <f t="shared" si="162"/>
        <v>2.1611483934399969</v>
      </c>
      <c r="BN267" s="1">
        <f t="shared" si="162"/>
        <v>2.1611483982023754</v>
      </c>
      <c r="BO267" s="1">
        <f t="shared" si="162"/>
        <v>2.1611482741895593</v>
      </c>
      <c r="BP267" s="1">
        <f t="shared" si="162"/>
        <v>2.1611515034885298</v>
      </c>
      <c r="BQ267" s="1">
        <f t="shared" si="162"/>
        <v>2.1610674073322564</v>
      </c>
      <c r="BR267" s="1">
        <f t="shared" si="162"/>
        <v>2.1632539778857178</v>
      </c>
      <c r="BS267" s="1">
        <f t="shared" si="160"/>
        <v>2.1038371303957071</v>
      </c>
    </row>
    <row r="268" spans="3:71" x14ac:dyDescent="0.2">
      <c r="C268" s="68"/>
      <c r="D268" s="68"/>
      <c r="AI268" s="33"/>
      <c r="AK268" s="33"/>
      <c r="AM268" s="13"/>
      <c r="BC268" s="1">
        <f t="shared" si="152"/>
        <v>-2.510135082153816E-3</v>
      </c>
      <c r="BD268" s="1">
        <v>4300</v>
      </c>
      <c r="BE268" s="1">
        <f t="shared" si="153"/>
        <v>-1.5831368793312005E-3</v>
      </c>
      <c r="BF268" s="1">
        <f t="shared" si="154"/>
        <v>-2.510135082153816E-3</v>
      </c>
      <c r="BG268" s="1">
        <f t="shared" si="155"/>
        <v>9.2699820282261542E-4</v>
      </c>
      <c r="BH268" s="1">
        <f t="shared" si="156"/>
        <v>0.95689686822748221</v>
      </c>
      <c r="BI268" s="1">
        <f t="shared" si="157"/>
        <v>0.22114951305603997</v>
      </c>
      <c r="BJ268" s="1">
        <f t="shared" si="158"/>
        <v>2.245663261046293</v>
      </c>
      <c r="BK268" s="1">
        <f t="shared" si="159"/>
        <v>2.0809605972369112</v>
      </c>
      <c r="BL268" s="1">
        <f t="shared" si="162"/>
        <v>2.1905586572561075</v>
      </c>
      <c r="BM268" s="1">
        <f t="shared" si="162"/>
        <v>2.1905586570236126</v>
      </c>
      <c r="BN268" s="1">
        <f t="shared" si="162"/>
        <v>2.190558662825679</v>
      </c>
      <c r="BO268" s="1">
        <f t="shared" si="162"/>
        <v>2.1905585180310134</v>
      </c>
      <c r="BP268" s="1">
        <f t="shared" si="162"/>
        <v>2.1905621314754171</v>
      </c>
      <c r="BQ268" s="1">
        <f t="shared" si="162"/>
        <v>2.1904719501658856</v>
      </c>
      <c r="BR268" s="1">
        <f t="shared" si="162"/>
        <v>2.1927192242010625</v>
      </c>
      <c r="BS268" s="1">
        <f t="shared" si="160"/>
        <v>2.1344014375615696</v>
      </c>
    </row>
    <row r="269" spans="3:71" x14ac:dyDescent="0.2">
      <c r="C269" s="68"/>
      <c r="D269" s="68"/>
      <c r="AI269" s="33"/>
      <c r="AK269" s="33"/>
      <c r="AM269" s="13"/>
      <c r="BC269" s="1">
        <f t="shared" si="152"/>
        <v>-2.4745227030707933E-3</v>
      </c>
      <c r="BD269" s="1">
        <v>4350</v>
      </c>
      <c r="BE269" s="1">
        <f t="shared" si="153"/>
        <v>-1.6436751526665303E-3</v>
      </c>
      <c r="BF269" s="1">
        <f t="shared" si="154"/>
        <v>-2.4745227030707933E-3</v>
      </c>
      <c r="BG269" s="1">
        <f t="shared" si="155"/>
        <v>8.3084755040426308E-4</v>
      </c>
      <c r="BH269" s="1">
        <f t="shared" si="156"/>
        <v>0.95539821763526733</v>
      </c>
      <c r="BI269" s="1">
        <f t="shared" si="157"/>
        <v>0.1936194553802715</v>
      </c>
      <c r="BJ269" s="1">
        <f t="shared" si="158"/>
        <v>2.2738061907580867</v>
      </c>
      <c r="BK269" s="1">
        <f t="shared" si="159"/>
        <v>2.1582349520485855</v>
      </c>
      <c r="BL269" s="1">
        <f t="shared" si="162"/>
        <v>2.2199222949175197</v>
      </c>
      <c r="BM269" s="1">
        <f t="shared" si="162"/>
        <v>2.2199222946270516</v>
      </c>
      <c r="BN269" s="1">
        <f t="shared" si="162"/>
        <v>2.2199223015922991</v>
      </c>
      <c r="BO269" s="1">
        <f t="shared" si="162"/>
        <v>2.2199221345698517</v>
      </c>
      <c r="BP269" s="1">
        <f t="shared" si="162"/>
        <v>2.2199261396575141</v>
      </c>
      <c r="BQ269" s="1">
        <f t="shared" si="162"/>
        <v>2.2198300944832998</v>
      </c>
      <c r="BR269" s="1">
        <f t="shared" si="162"/>
        <v>2.2221299956298344</v>
      </c>
      <c r="BS269" s="1">
        <f t="shared" si="160"/>
        <v>2.1649657447274318</v>
      </c>
    </row>
    <row r="270" spans="3:71" x14ac:dyDescent="0.2">
      <c r="C270" s="68"/>
      <c r="D270" s="68"/>
      <c r="AI270" s="33"/>
      <c r="AK270" s="33"/>
      <c r="AM270" s="13"/>
      <c r="BC270" s="1">
        <f t="shared" si="152"/>
        <v>-2.4386999415825015E-3</v>
      </c>
      <c r="BD270" s="1">
        <v>4400</v>
      </c>
      <c r="BE270" s="1">
        <f t="shared" si="153"/>
        <v>-1.7045690392721432E-3</v>
      </c>
      <c r="BF270" s="1">
        <f t="shared" si="154"/>
        <v>-2.4386999415825015E-3</v>
      </c>
      <c r="BG270" s="1">
        <f t="shared" si="155"/>
        <v>7.3413090231035821E-4</v>
      </c>
      <c r="BH270" s="1">
        <f t="shared" si="156"/>
        <v>0.95393935780361505</v>
      </c>
      <c r="BI270" s="1">
        <f t="shared" si="157"/>
        <v>0.16602183702999801</v>
      </c>
      <c r="BJ270" s="1">
        <f t="shared" si="158"/>
        <v>2.3018621333419871</v>
      </c>
      <c r="BK270" s="1">
        <f t="shared" si="159"/>
        <v>2.2400884440702438</v>
      </c>
      <c r="BL270" s="1">
        <f t="shared" si="162"/>
        <v>2.2492405174967032</v>
      </c>
      <c r="BM270" s="1">
        <f t="shared" si="162"/>
        <v>2.2492405171396137</v>
      </c>
      <c r="BN270" s="1">
        <f t="shared" si="162"/>
        <v>2.2492405253873353</v>
      </c>
      <c r="BO270" s="1">
        <f t="shared" si="162"/>
        <v>2.2492403348891488</v>
      </c>
      <c r="BP270" s="1">
        <f t="shared" si="162"/>
        <v>2.2492447348271076</v>
      </c>
      <c r="BQ270" s="1">
        <f t="shared" si="162"/>
        <v>2.2491431032993723</v>
      </c>
      <c r="BR270" s="1">
        <f t="shared" si="162"/>
        <v>2.2514873696945537</v>
      </c>
      <c r="BS270" s="1">
        <f t="shared" si="160"/>
        <v>2.1955300518932939</v>
      </c>
    </row>
    <row r="271" spans="3:71" x14ac:dyDescent="0.2">
      <c r="C271" s="68"/>
      <c r="D271" s="68"/>
      <c r="AI271" s="33"/>
      <c r="AK271" s="33"/>
      <c r="AM271" s="13"/>
      <c r="BC271" s="1">
        <f t="shared" si="152"/>
        <v>-2.40266679768894E-3</v>
      </c>
      <c r="BD271" s="1">
        <v>4450</v>
      </c>
      <c r="BE271" s="1">
        <f t="shared" si="153"/>
        <v>-1.7657363913864878E-3</v>
      </c>
      <c r="BF271" s="1">
        <f t="shared" si="154"/>
        <v>-2.40266679768894E-3</v>
      </c>
      <c r="BG271" s="1">
        <f t="shared" si="155"/>
        <v>6.3693040630245226E-4</v>
      </c>
      <c r="BH271" s="1">
        <f t="shared" si="156"/>
        <v>0.95252098052501688</v>
      </c>
      <c r="BI271" s="1">
        <f t="shared" si="157"/>
        <v>0.1383772299166148</v>
      </c>
      <c r="BJ271" s="1">
        <f t="shared" si="158"/>
        <v>2.3298335791106228</v>
      </c>
      <c r="BK271" s="1">
        <f t="shared" si="159"/>
        <v>2.3269824623008426</v>
      </c>
      <c r="BL271" s="1">
        <f t="shared" ref="BL271:BR280" si="163">$BS271+$AH$7*SIN(BM271)</f>
        <v>2.2785145577039745</v>
      </c>
      <c r="BM271" s="1">
        <f t="shared" si="163"/>
        <v>2.2785145572715479</v>
      </c>
      <c r="BN271" s="1">
        <f t="shared" si="163"/>
        <v>2.2785145669133553</v>
      </c>
      <c r="BO271" s="1">
        <f t="shared" si="163"/>
        <v>2.2785143519299957</v>
      </c>
      <c r="BP271" s="1">
        <f t="shared" si="163"/>
        <v>2.278519145400705</v>
      </c>
      <c r="BQ271" s="1">
        <f t="shared" si="163"/>
        <v>2.278412259302721</v>
      </c>
      <c r="BR271" s="1">
        <f t="shared" si="163"/>
        <v>2.2807924737964407</v>
      </c>
      <c r="BS271" s="1">
        <f t="shared" si="160"/>
        <v>2.2260943590591564</v>
      </c>
    </row>
    <row r="272" spans="3:71" x14ac:dyDescent="0.2">
      <c r="C272" s="68"/>
      <c r="D272" s="68"/>
      <c r="AI272" s="33"/>
      <c r="AK272" s="33"/>
      <c r="AM272" s="13"/>
      <c r="BC272" s="1">
        <f t="shared" si="152"/>
        <v>-2.3664232713901086E-3</v>
      </c>
      <c r="BD272" s="1">
        <v>4500</v>
      </c>
      <c r="BE272" s="1">
        <f t="shared" si="153"/>
        <v>-1.8270954529550135E-3</v>
      </c>
      <c r="BF272" s="1">
        <f t="shared" si="154"/>
        <v>-2.3664232713901086E-3</v>
      </c>
      <c r="BG272" s="1">
        <f t="shared" si="155"/>
        <v>5.3932781843509512E-4</v>
      </c>
      <c r="BH272" s="1">
        <f t="shared" si="156"/>
        <v>0.95114374122782852</v>
      </c>
      <c r="BI272" s="1">
        <f t="shared" si="157"/>
        <v>0.11070583744393796</v>
      </c>
      <c r="BJ272" s="1">
        <f t="shared" si="158"/>
        <v>2.3577230471793835</v>
      </c>
      <c r="BK272" s="1">
        <f t="shared" si="159"/>
        <v>2.4194420305985656</v>
      </c>
      <c r="BL272" s="1">
        <f t="shared" si="163"/>
        <v>2.3077456689331295</v>
      </c>
      <c r="BM272" s="1">
        <f t="shared" si="163"/>
        <v>2.3077456684168314</v>
      </c>
      <c r="BN272" s="1">
        <f t="shared" si="163"/>
        <v>2.3077456795530642</v>
      </c>
      <c r="BO272" s="1">
        <f t="shared" si="163"/>
        <v>2.3077454393513777</v>
      </c>
      <c r="BP272" s="1">
        <f t="shared" si="163"/>
        <v>2.3077506203397591</v>
      </c>
      <c r="BQ272" s="1">
        <f t="shared" si="163"/>
        <v>2.3076388633520595</v>
      </c>
      <c r="BR272" s="1">
        <f t="shared" si="163"/>
        <v>2.3100464841623038</v>
      </c>
      <c r="BS272" s="1">
        <f t="shared" si="160"/>
        <v>2.256658666225019</v>
      </c>
    </row>
    <row r="273" spans="3:71" x14ac:dyDescent="0.2">
      <c r="C273" s="68"/>
      <c r="D273" s="68"/>
      <c r="AI273" s="33"/>
      <c r="AK273" s="33"/>
      <c r="AM273" s="13"/>
      <c r="BC273" s="1">
        <f t="shared" si="152"/>
        <v>-2.3299693626860087E-3</v>
      </c>
      <c r="BD273" s="1">
        <v>4550</v>
      </c>
      <c r="BE273" s="1">
        <f t="shared" si="153"/>
        <v>-1.8885648980992067E-3</v>
      </c>
      <c r="BF273" s="1">
        <f t="shared" si="154"/>
        <v>-2.3299693626860087E-3</v>
      </c>
      <c r="BG273" s="1">
        <f t="shared" si="155"/>
        <v>4.4140446458680208E-4</v>
      </c>
      <c r="BH273" s="1">
        <f t="shared" si="156"/>
        <v>0.94980826029215282</v>
      </c>
      <c r="BI273" s="1">
        <f t="shared" si="157"/>
        <v>8.3027498872076638E-2</v>
      </c>
      <c r="BJ273" s="1">
        <f t="shared" si="158"/>
        <v>2.3855330834494892</v>
      </c>
      <c r="BK273" s="1">
        <f t="shared" si="159"/>
        <v>2.5180671919037163</v>
      </c>
      <c r="BL273" s="1">
        <f t="shared" si="163"/>
        <v>2.3369351241649499</v>
      </c>
      <c r="BM273" s="1">
        <f t="shared" si="163"/>
        <v>2.336935123556696</v>
      </c>
      <c r="BN273" s="1">
        <f t="shared" si="163"/>
        <v>2.3369351362728219</v>
      </c>
      <c r="BO273" s="1">
        <f t="shared" si="163"/>
        <v>2.3369348704300092</v>
      </c>
      <c r="BP273" s="1">
        <f t="shared" si="163"/>
        <v>2.3369404281138992</v>
      </c>
      <c r="BQ273" s="1">
        <f t="shared" si="163"/>
        <v>2.3368242330365137</v>
      </c>
      <c r="BR273" s="1">
        <f t="shared" si="163"/>
        <v>2.339250624745822</v>
      </c>
      <c r="BS273" s="1">
        <f t="shared" si="160"/>
        <v>2.2872229733908807</v>
      </c>
    </row>
    <row r="274" spans="3:71" x14ac:dyDescent="0.2">
      <c r="C274" s="68"/>
      <c r="D274" s="68"/>
      <c r="AI274" s="33"/>
      <c r="AK274" s="33"/>
      <c r="AM274" s="13"/>
      <c r="BC274" s="1">
        <f t="shared" si="152"/>
        <v>-2.2933050715766385E-3</v>
      </c>
      <c r="BD274" s="1">
        <v>4600</v>
      </c>
      <c r="BE274" s="1">
        <f t="shared" si="153"/>
        <v>-1.9500638674655748E-3</v>
      </c>
      <c r="BF274" s="1">
        <f t="shared" si="154"/>
        <v>-2.2933050715766385E-3</v>
      </c>
      <c r="BG274" s="1">
        <f t="shared" si="155"/>
        <v>3.4324120411106381E-4</v>
      </c>
      <c r="BH274" s="1">
        <f t="shared" si="156"/>
        <v>0.9485151243405231</v>
      </c>
      <c r="BI274" s="1">
        <f t="shared" si="157"/>
        <v>5.5361694434913754E-2</v>
      </c>
      <c r="BJ274" s="1">
        <f t="shared" si="158"/>
        <v>2.4132662586987417</v>
      </c>
      <c r="BK274" s="1">
        <f t="shared" si="159"/>
        <v>2.6235469266023244</v>
      </c>
      <c r="BL274" s="1">
        <f t="shared" si="163"/>
        <v>2.3660842149107397</v>
      </c>
      <c r="BM274" s="1">
        <f t="shared" si="163"/>
        <v>2.3660842142031875</v>
      </c>
      <c r="BN274" s="1">
        <f t="shared" si="163"/>
        <v>2.3660842285662911</v>
      </c>
      <c r="BO274" s="1">
        <f t="shared" si="163"/>
        <v>2.3660839369994604</v>
      </c>
      <c r="BP274" s="1">
        <f t="shared" si="163"/>
        <v>2.3660898557051353</v>
      </c>
      <c r="BQ274" s="1">
        <f t="shared" si="163"/>
        <v>2.3659697013011671</v>
      </c>
      <c r="BR274" s="1">
        <f t="shared" si="163"/>
        <v>2.3684061660842475</v>
      </c>
      <c r="BS274" s="1">
        <f t="shared" si="160"/>
        <v>2.3177872805567432</v>
      </c>
    </row>
    <row r="275" spans="3:71" x14ac:dyDescent="0.2">
      <c r="C275" s="68"/>
      <c r="D275" s="68"/>
      <c r="AI275" s="33"/>
      <c r="AK275" s="33"/>
      <c r="AM275" s="13"/>
      <c r="BC275" s="1">
        <f t="shared" ref="BC275:BC306" si="164">AH$3+AH$4*BD275+AH$5*BD275^2</f>
        <v>-2.256430398061999E-3</v>
      </c>
      <c r="BD275" s="1">
        <v>4650</v>
      </c>
      <c r="BE275" s="1">
        <f t="shared" ref="BE275:BE306" si="165">AH$3+AH$4*BD275+AH$5*BD275^2+BG275</f>
        <v>-2.0115120025655251E-3</v>
      </c>
      <c r="BF275" s="1">
        <f t="shared" ref="BF275:BF306" si="166">AH$3+AH$4*BD275+AH$5*BD275^2</f>
        <v>-2.256430398061999E-3</v>
      </c>
      <c r="BG275" s="1">
        <f t="shared" ref="BG275:BG306" si="167">$AH$6*($AH$11/BH275*BI275+$AH$12)</f>
        <v>2.4491839549647406E-4</v>
      </c>
      <c r="BH275" s="1">
        <f t="shared" ref="BH275:BH306" si="168">1+$AH$7*COS(BJ275)</f>
        <v>0.94726488750029947</v>
      </c>
      <c r="BI275" s="1">
        <f t="shared" ref="BI275:BI306" si="169">SIN(BJ275+RADIANS($AH$9))</f>
        <v>2.7727551134940562E-2</v>
      </c>
      <c r="BJ275" s="1">
        <f t="shared" ref="BJ275:BJ306" si="170">2*ATAN(BK275)</f>
        <v>2.4409251667766534</v>
      </c>
      <c r="BK275" s="1">
        <f t="shared" ref="BK275:BK306" si="171">SQRT((1+$AH$7)/(1-$AH$7))*TAN(BL275/2)</f>
        <v>2.7366762885321192</v>
      </c>
      <c r="BL275" s="1">
        <f t="shared" si="163"/>
        <v>2.3951942501950709</v>
      </c>
      <c r="BM275" s="1">
        <f t="shared" si="163"/>
        <v>2.3951942493819147</v>
      </c>
      <c r="BN275" s="1">
        <f t="shared" si="163"/>
        <v>2.3951942654373846</v>
      </c>
      <c r="BO275" s="1">
        <f t="shared" si="163"/>
        <v>2.3951939484278433</v>
      </c>
      <c r="BP275" s="1">
        <f t="shared" si="163"/>
        <v>2.3952002076514174</v>
      </c>
      <c r="BQ275" s="1">
        <f t="shared" si="163"/>
        <v>2.3950766151387639</v>
      </c>
      <c r="BR275" s="1">
        <f t="shared" si="163"/>
        <v>2.3975144241115869</v>
      </c>
      <c r="BS275" s="1">
        <f t="shared" ref="BS275:BS306" si="172">RADIANS($AH$9)+$AH$18*(BD275-AH$15)</f>
        <v>2.3483515877226058</v>
      </c>
    </row>
    <row r="276" spans="3:71" x14ac:dyDescent="0.2">
      <c r="C276" s="68"/>
      <c r="D276" s="68"/>
      <c r="AI276" s="33"/>
      <c r="AK276" s="33"/>
      <c r="AM276" s="13"/>
      <c r="BC276" s="1">
        <f t="shared" si="164"/>
        <v>-2.2193453421420909E-3</v>
      </c>
      <c r="BD276" s="1">
        <v>4700</v>
      </c>
      <c r="BE276" s="1">
        <f t="shared" si="165"/>
        <v>-2.0728294782165284E-3</v>
      </c>
      <c r="BF276" s="1">
        <f t="shared" si="166"/>
        <v>-2.2193453421420909E-3</v>
      </c>
      <c r="BG276" s="1">
        <f t="shared" si="167"/>
        <v>1.4651586392556257E-4</v>
      </c>
      <c r="BH276" s="1">
        <f t="shared" si="168"/>
        <v>0.94605807263502051</v>
      </c>
      <c r="BI276" s="1">
        <f t="shared" si="169"/>
        <v>1.4384914285965532E-4</v>
      </c>
      <c r="BJ276" s="1">
        <f t="shared" si="170"/>
        <v>2.4685124229005289</v>
      </c>
      <c r="BK276" s="1">
        <f t="shared" si="171"/>
        <v>2.8583776612632965</v>
      </c>
      <c r="BL276" s="1">
        <f t="shared" si="163"/>
        <v>2.4242665555768301</v>
      </c>
      <c r="BM276" s="1">
        <f t="shared" si="163"/>
        <v>2.4242665546531006</v>
      </c>
      <c r="BN276" s="1">
        <f t="shared" si="163"/>
        <v>2.424266572421609</v>
      </c>
      <c r="BO276" s="1">
        <f t="shared" si="163"/>
        <v>2.4242662306332532</v>
      </c>
      <c r="BP276" s="1">
        <f t="shared" si="163"/>
        <v>2.4242728051278495</v>
      </c>
      <c r="BQ276" s="1">
        <f t="shared" si="163"/>
        <v>2.4241463343482268</v>
      </c>
      <c r="BR276" s="1">
        <f t="shared" si="163"/>
        <v>2.4265767589293832</v>
      </c>
      <c r="BS276" s="1">
        <f t="shared" si="172"/>
        <v>2.3789158948884679</v>
      </c>
    </row>
    <row r="277" spans="3:71" x14ac:dyDescent="0.2">
      <c r="C277" s="68"/>
      <c r="D277" s="68"/>
      <c r="AI277" s="33"/>
      <c r="AK277" s="33"/>
      <c r="AM277" s="13"/>
      <c r="BC277" s="1">
        <f t="shared" si="164"/>
        <v>-2.1820499038169121E-3</v>
      </c>
      <c r="BD277" s="1">
        <v>4750</v>
      </c>
      <c r="BE277" s="1">
        <f t="shared" si="165"/>
        <v>-2.1339370331941191E-3</v>
      </c>
      <c r="BF277" s="1">
        <f t="shared" si="166"/>
        <v>-2.1820499038169121E-3</v>
      </c>
      <c r="BG277" s="1">
        <f t="shared" si="167"/>
        <v>4.8112870622792836E-5</v>
      </c>
      <c r="BH277" s="1">
        <f t="shared" si="168"/>
        <v>0.94489517254225297</v>
      </c>
      <c r="BI277" s="1">
        <f t="shared" si="169"/>
        <v>-2.7370971266998913E-2</v>
      </c>
      <c r="BJ277" s="1">
        <f t="shared" si="170"/>
        <v>2.4960306620489576</v>
      </c>
      <c r="BK277" s="1">
        <f t="shared" si="171"/>
        <v>2.9897273387518806</v>
      </c>
      <c r="BL277" s="1">
        <f t="shared" si="163"/>
        <v>2.453302472207576</v>
      </c>
      <c r="BM277" s="1">
        <f t="shared" si="163"/>
        <v>2.4533024711699238</v>
      </c>
      <c r="BN277" s="1">
        <f t="shared" si="163"/>
        <v>2.4533024906448042</v>
      </c>
      <c r="BO277" s="1">
        <f t="shared" si="163"/>
        <v>2.4533021251360787</v>
      </c>
      <c r="BP277" s="1">
        <f t="shared" si="163"/>
        <v>2.4533089850638041</v>
      </c>
      <c r="BQ277" s="1">
        <f t="shared" si="163"/>
        <v>2.4531802303603074</v>
      </c>
      <c r="BR277" s="1">
        <f t="shared" si="163"/>
        <v>2.4555945735362426</v>
      </c>
      <c r="BS277" s="1">
        <f t="shared" si="172"/>
        <v>2.40948020205433</v>
      </c>
    </row>
    <row r="278" spans="3:71" x14ac:dyDescent="0.2">
      <c r="C278" s="68"/>
      <c r="D278" s="68"/>
      <c r="AI278" s="33"/>
      <c r="AK278" s="33"/>
      <c r="AM278" s="13"/>
      <c r="BC278" s="1">
        <f t="shared" si="164"/>
        <v>-2.1445440830864643E-3</v>
      </c>
      <c r="BD278" s="1">
        <v>4800</v>
      </c>
      <c r="BE278" s="1">
        <f t="shared" si="165"/>
        <v>-2.1947559992031209E-3</v>
      </c>
      <c r="BF278" s="1">
        <f t="shared" si="166"/>
        <v>-2.1445440830864643E-3</v>
      </c>
      <c r="BG278" s="1">
        <f t="shared" si="167"/>
        <v>-5.0211916116656505E-5</v>
      </c>
      <c r="BH278" s="1">
        <f t="shared" si="168"/>
        <v>0.94377665111576681</v>
      </c>
      <c r="BI278" s="1">
        <f t="shared" si="169"/>
        <v>-5.4798802310841263E-2</v>
      </c>
      <c r="BJ278" s="1">
        <f t="shared" si="170"/>
        <v>2.5234825374490786</v>
      </c>
      <c r="BK278" s="1">
        <f t="shared" si="171"/>
        <v>3.1319890541341739</v>
      </c>
      <c r="BL278" s="1">
        <f t="shared" si="163"/>
        <v>2.4823033559261378</v>
      </c>
      <c r="BM278" s="1">
        <f t="shared" si="163"/>
        <v>2.4823033547730979</v>
      </c>
      <c r="BN278" s="1">
        <f t="shared" si="163"/>
        <v>2.4823033759182005</v>
      </c>
      <c r="BO278" s="1">
        <f t="shared" si="163"/>
        <v>2.4823029881472323</v>
      </c>
      <c r="BP278" s="1">
        <f t="shared" si="163"/>
        <v>2.4823100992941343</v>
      </c>
      <c r="BQ278" s="1">
        <f t="shared" si="163"/>
        <v>2.4821796851304119</v>
      </c>
      <c r="BR278" s="1">
        <f t="shared" si="163"/>
        <v>2.4845693125172836</v>
      </c>
      <c r="BS278" s="1">
        <f t="shared" si="172"/>
        <v>2.4400445092201926</v>
      </c>
    </row>
    <row r="279" spans="3:71" x14ac:dyDescent="0.2">
      <c r="C279" s="68"/>
      <c r="D279" s="68"/>
      <c r="AI279" s="33"/>
      <c r="AK279" s="33"/>
      <c r="AM279" s="13"/>
      <c r="BC279" s="1">
        <f t="shared" si="164"/>
        <v>-2.1068278799507476E-3</v>
      </c>
      <c r="BD279" s="1">
        <v>4850</v>
      </c>
      <c r="BE279" s="1">
        <f t="shared" si="165"/>
        <v>-2.2552083282752233E-3</v>
      </c>
      <c r="BF279" s="1">
        <f t="shared" si="166"/>
        <v>-2.1068278799507476E-3</v>
      </c>
      <c r="BG279" s="1">
        <f t="shared" si="167"/>
        <v>-1.4838044832447581E-4</v>
      </c>
      <c r="BH279" s="1">
        <f t="shared" si="168"/>
        <v>0.94270294447011893</v>
      </c>
      <c r="BI279" s="1">
        <f t="shared" si="169"/>
        <v>-8.2121860881122083E-2</v>
      </c>
      <c r="BJ279" s="1">
        <f t="shared" si="170"/>
        <v>2.5508707191539384</v>
      </c>
      <c r="BK279" s="1">
        <f t="shared" si="171"/>
        <v>3.2866566721511883</v>
      </c>
      <c r="BL279" s="1">
        <f t="shared" si="163"/>
        <v>2.5112705763883301</v>
      </c>
      <c r="BM279" s="1">
        <f t="shared" si="163"/>
        <v>2.5112705751205562</v>
      </c>
      <c r="BN279" s="1">
        <f t="shared" si="163"/>
        <v>2.5112705978686685</v>
      </c>
      <c r="BO279" s="1">
        <f t="shared" si="163"/>
        <v>2.5112701896913014</v>
      </c>
      <c r="BP279" s="1">
        <f t="shared" si="163"/>
        <v>2.5112775137426651</v>
      </c>
      <c r="BQ279" s="1">
        <f t="shared" si="163"/>
        <v>2.5111460900983533</v>
      </c>
      <c r="BR279" s="1">
        <f t="shared" si="163"/>
        <v>2.5135024606947454</v>
      </c>
      <c r="BS279" s="1">
        <f t="shared" si="172"/>
        <v>2.4706088163860547</v>
      </c>
    </row>
    <row r="280" spans="3:71" x14ac:dyDescent="0.2">
      <c r="C280" s="68"/>
      <c r="D280" s="68"/>
      <c r="AI280" s="33"/>
      <c r="AK280" s="33"/>
      <c r="AM280" s="13"/>
      <c r="BC280" s="1">
        <f t="shared" si="164"/>
        <v>-2.0689012944097611E-3</v>
      </c>
      <c r="BD280" s="1">
        <v>4900</v>
      </c>
      <c r="BE280" s="1">
        <f t="shared" si="165"/>
        <v>-2.3152166186984732E-3</v>
      </c>
      <c r="BF280" s="1">
        <f t="shared" si="166"/>
        <v>-2.0689012944097611E-3</v>
      </c>
      <c r="BG280" s="1">
        <f t="shared" si="167"/>
        <v>-2.4631532428871203E-4</v>
      </c>
      <c r="BH280" s="1">
        <f t="shared" si="168"/>
        <v>0.94167446202596905</v>
      </c>
      <c r="BI280" s="1">
        <f t="shared" si="169"/>
        <v>-0.10932268038240817</v>
      </c>
      <c r="BJ280" s="1">
        <f t="shared" si="170"/>
        <v>2.5781978927061955</v>
      </c>
      <c r="BK280" s="1">
        <f t="shared" si="171"/>
        <v>3.4555091065733894</v>
      </c>
      <c r="BL280" s="1">
        <f t="shared" si="163"/>
        <v>2.5402055162306154</v>
      </c>
      <c r="BM280" s="1">
        <f t="shared" si="163"/>
        <v>2.5402055148510709</v>
      </c>
      <c r="BN280" s="1">
        <f t="shared" si="163"/>
        <v>2.5402055391029617</v>
      </c>
      <c r="BO280" s="1">
        <f t="shared" si="163"/>
        <v>2.5402051127635761</v>
      </c>
      <c r="BP280" s="1">
        <f t="shared" si="163"/>
        <v>2.5402126076361351</v>
      </c>
      <c r="BQ280" s="1">
        <f t="shared" si="163"/>
        <v>2.5400808452145172</v>
      </c>
      <c r="BR280" s="1">
        <f t="shared" si="163"/>
        <v>2.5423955417410102</v>
      </c>
      <c r="BS280" s="1">
        <f t="shared" si="172"/>
        <v>2.5011731235519168</v>
      </c>
    </row>
    <row r="281" spans="3:71" x14ac:dyDescent="0.2">
      <c r="C281" s="68"/>
      <c r="D281" s="68"/>
      <c r="AI281" s="33"/>
      <c r="AK281" s="33"/>
      <c r="AM281" s="13"/>
      <c r="BC281" s="1">
        <f t="shared" si="164"/>
        <v>-2.0307643264635047E-3</v>
      </c>
      <c r="BD281" s="1">
        <v>4950</v>
      </c>
      <c r="BE281" s="1">
        <f t="shared" si="165"/>
        <v>-2.374704139582501E-3</v>
      </c>
      <c r="BF281" s="1">
        <f t="shared" si="166"/>
        <v>-2.0307643264635047E-3</v>
      </c>
      <c r="BG281" s="1">
        <f t="shared" si="167"/>
        <v>-3.4393981311899643E-4</v>
      </c>
      <c r="BH281" s="1">
        <f t="shared" si="168"/>
        <v>0.94069158755466609</v>
      </c>
      <c r="BI281" s="1">
        <f t="shared" si="169"/>
        <v>-0.1363841022727722</v>
      </c>
      <c r="BJ281" s="1">
        <f t="shared" si="170"/>
        <v>2.6054667578843862</v>
      </c>
      <c r="BK281" s="1">
        <f t="shared" si="171"/>
        <v>3.6406817514171292</v>
      </c>
      <c r="BL281" s="1">
        <f t="shared" ref="BL281:BR290" si="173">$BS281+$AH$7*SIN(BM281)</f>
        <v>2.569109570266467</v>
      </c>
      <c r="BM281" s="1">
        <f t="shared" si="173"/>
        <v>2.5691095687805672</v>
      </c>
      <c r="BN281" s="1">
        <f t="shared" si="173"/>
        <v>2.5691095944047109</v>
      </c>
      <c r="BO281" s="1">
        <f t="shared" si="173"/>
        <v>2.569109152519836</v>
      </c>
      <c r="BP281" s="1">
        <f t="shared" si="173"/>
        <v>2.5691167727467574</v>
      </c>
      <c r="BQ281" s="1">
        <f t="shared" si="173"/>
        <v>2.5689853580316426</v>
      </c>
      <c r="BR281" s="1">
        <f t="shared" si="173"/>
        <v>2.5712501167553339</v>
      </c>
      <c r="BS281" s="1">
        <f t="shared" si="172"/>
        <v>2.5317374307177793</v>
      </c>
    </row>
    <row r="282" spans="3:71" x14ac:dyDescent="0.2">
      <c r="C282" s="68"/>
      <c r="D282" s="68"/>
      <c r="AI282" s="33"/>
      <c r="AK282" s="33"/>
      <c r="AM282" s="13"/>
      <c r="BC282" s="1">
        <f t="shared" si="164"/>
        <v>-1.9924169761119793E-3</v>
      </c>
      <c r="BD282" s="1">
        <v>5000</v>
      </c>
      <c r="BE282" s="1">
        <f t="shared" si="165"/>
        <v>-2.43359485416151E-3</v>
      </c>
      <c r="BF282" s="1">
        <f t="shared" si="166"/>
        <v>-1.9924169761119793E-3</v>
      </c>
      <c r="BG282" s="1">
        <f t="shared" si="167"/>
        <v>-4.4117787804953061E-4</v>
      </c>
      <c r="BH282" s="1">
        <f t="shared" si="168"/>
        <v>0.93975468018084518</v>
      </c>
      <c r="BI282" s="1">
        <f t="shared" si="169"/>
        <v>-0.16328926736301161</v>
      </c>
      <c r="BJ282" s="1">
        <f t="shared" si="170"/>
        <v>2.6326800275279534</v>
      </c>
      <c r="BK282" s="1">
        <f t="shared" si="171"/>
        <v>3.8447605250116537</v>
      </c>
      <c r="BL282" s="1">
        <f t="shared" si="173"/>
        <v>2.5979841447141752</v>
      </c>
      <c r="BM282" s="1">
        <f t="shared" si="173"/>
        <v>2.5979841431298718</v>
      </c>
      <c r="BN282" s="1">
        <f t="shared" si="173"/>
        <v>2.5979841699628845</v>
      </c>
      <c r="BO282" s="1">
        <f t="shared" si="173"/>
        <v>2.5979837154977612</v>
      </c>
      <c r="BP282" s="1">
        <f t="shared" si="173"/>
        <v>2.5979914126615928</v>
      </c>
      <c r="BQ282" s="1">
        <f t="shared" si="173"/>
        <v>2.5978610428611857</v>
      </c>
      <c r="BR282" s="1">
        <f t="shared" si="173"/>
        <v>2.6000677828056156</v>
      </c>
      <c r="BS282" s="1">
        <f t="shared" si="172"/>
        <v>2.5623017378836419</v>
      </c>
    </row>
    <row r="283" spans="3:71" x14ac:dyDescent="0.2">
      <c r="C283" s="68"/>
      <c r="D283" s="68"/>
      <c r="AI283" s="33"/>
      <c r="AK283" s="33"/>
      <c r="AM283" s="13"/>
      <c r="BC283" s="1">
        <f t="shared" si="164"/>
        <v>-1.9538592433551837E-3</v>
      </c>
      <c r="BD283" s="1">
        <v>5050</v>
      </c>
      <c r="BE283" s="1">
        <f t="shared" si="165"/>
        <v>-2.4918134419350934E-3</v>
      </c>
      <c r="BF283" s="1">
        <f t="shared" si="166"/>
        <v>-1.9538592433551837E-3</v>
      </c>
      <c r="BG283" s="1">
        <f t="shared" si="167"/>
        <v>-5.3795419857990945E-4</v>
      </c>
      <c r="BH283" s="1">
        <f t="shared" si="168"/>
        <v>0.93886407534194927</v>
      </c>
      <c r="BI283" s="1">
        <f t="shared" si="169"/>
        <v>-0.19002160692303985</v>
      </c>
      <c r="BJ283" s="1">
        <f t="shared" si="170"/>
        <v>2.6598404264372304</v>
      </c>
      <c r="BK283" s="1">
        <f t="shared" si="171"/>
        <v>4.0709073437368488</v>
      </c>
      <c r="BL283" s="1">
        <f t="shared" si="173"/>
        <v>2.6268306564547834</v>
      </c>
      <c r="BM283" s="1">
        <f t="shared" si="173"/>
        <v>2.6268306547825873</v>
      </c>
      <c r="BN283" s="1">
        <f t="shared" si="173"/>
        <v>2.6268306826303909</v>
      </c>
      <c r="BO283" s="1">
        <f t="shared" si="173"/>
        <v>2.6268302188687866</v>
      </c>
      <c r="BP283" s="1">
        <f t="shared" si="173"/>
        <v>2.6268379420769503</v>
      </c>
      <c r="BQ283" s="1">
        <f t="shared" si="173"/>
        <v>2.6267093199929743</v>
      </c>
      <c r="BR283" s="1">
        <f t="shared" si="173"/>
        <v>2.6288501714365711</v>
      </c>
      <c r="BS283" s="1">
        <f t="shared" si="172"/>
        <v>2.5928660450495036</v>
      </c>
    </row>
    <row r="284" spans="3:71" x14ac:dyDescent="0.2">
      <c r="C284" s="68"/>
      <c r="D284" s="68"/>
      <c r="AI284" s="33"/>
      <c r="AK284" s="33"/>
      <c r="AM284" s="13"/>
      <c r="BC284" s="1">
        <f t="shared" si="164"/>
        <v>-1.9150911281931196E-3</v>
      </c>
      <c r="BD284" s="1">
        <v>5100</v>
      </c>
      <c r="BE284" s="1">
        <f t="shared" si="165"/>
        <v>-2.5492853197448791E-3</v>
      </c>
      <c r="BF284" s="1">
        <f t="shared" si="166"/>
        <v>-1.9150911281931196E-3</v>
      </c>
      <c r="BG284" s="1">
        <f t="shared" si="167"/>
        <v>-6.3419419155175973E-4</v>
      </c>
      <c r="BH284" s="1">
        <f t="shared" si="168"/>
        <v>0.9380200857037575</v>
      </c>
      <c r="BI284" s="1">
        <f t="shared" si="169"/>
        <v>-0.21656483364198159</v>
      </c>
      <c r="BJ284" s="1">
        <f t="shared" si="170"/>
        <v>2.6869506903445584</v>
      </c>
      <c r="BK284" s="1">
        <f t="shared" si="171"/>
        <v>4.3230300028015405</v>
      </c>
      <c r="BL284" s="1">
        <f t="shared" si="173"/>
        <v>2.6556505323188246</v>
      </c>
      <c r="BM284" s="1">
        <f t="shared" si="173"/>
        <v>2.6556505305717599</v>
      </c>
      <c r="BN284" s="1">
        <f t="shared" si="173"/>
        <v>2.6556505592114736</v>
      </c>
      <c r="BO284" s="1">
        <f t="shared" si="173"/>
        <v>2.6556500897191708</v>
      </c>
      <c r="BP284" s="1">
        <f t="shared" si="173"/>
        <v>2.6556577861160693</v>
      </c>
      <c r="BQ284" s="1">
        <f t="shared" si="173"/>
        <v>2.6555316149766428</v>
      </c>
      <c r="BR284" s="1">
        <f t="shared" si="173"/>
        <v>2.6575989471457016</v>
      </c>
      <c r="BS284" s="1">
        <f t="shared" si="172"/>
        <v>2.6234303522153661</v>
      </c>
    </row>
    <row r="285" spans="3:71" x14ac:dyDescent="0.2">
      <c r="C285" s="68"/>
      <c r="D285" s="68"/>
      <c r="AI285" s="33"/>
      <c r="AK285" s="33"/>
      <c r="AM285" s="13"/>
      <c r="BC285" s="1">
        <f t="shared" si="164"/>
        <v>-1.8761126306257861E-3</v>
      </c>
      <c r="BD285" s="1">
        <v>5150</v>
      </c>
      <c r="BE285" s="1">
        <f t="shared" si="165"/>
        <v>-2.6059366618828858E-3</v>
      </c>
      <c r="BF285" s="1">
        <f t="shared" si="166"/>
        <v>-1.8761126306257861E-3</v>
      </c>
      <c r="BG285" s="1">
        <f t="shared" si="167"/>
        <v>-7.2982403125709968E-4</v>
      </c>
      <c r="BH285" s="1">
        <f t="shared" si="168"/>
        <v>0.93722300203113973</v>
      </c>
      <c r="BI285" s="1">
        <f t="shared" si="169"/>
        <v>-0.24290293248586114</v>
      </c>
      <c r="BJ285" s="1">
        <f t="shared" si="170"/>
        <v>2.7140135649527295</v>
      </c>
      <c r="BK285" s="1">
        <f t="shared" si="171"/>
        <v>4.6060159491586514</v>
      </c>
      <c r="BL285" s="1">
        <f t="shared" si="173"/>
        <v>2.6844452084004788</v>
      </c>
      <c r="BM285" s="1">
        <f t="shared" si="173"/>
        <v>2.6844452065939683</v>
      </c>
      <c r="BN285" s="1">
        <f t="shared" si="173"/>
        <v>2.6844452357765065</v>
      </c>
      <c r="BO285" s="1">
        <f t="shared" si="173"/>
        <v>2.6844447643590219</v>
      </c>
      <c r="BP285" s="1">
        <f t="shared" si="173"/>
        <v>2.684452379668377</v>
      </c>
      <c r="BQ285" s="1">
        <f t="shared" si="173"/>
        <v>2.6843293579630871</v>
      </c>
      <c r="BR285" s="1">
        <f t="shared" si="173"/>
        <v>2.6863158058284768</v>
      </c>
      <c r="BS285" s="1">
        <f t="shared" si="172"/>
        <v>2.6539946593812287</v>
      </c>
    </row>
    <row r="286" spans="3:71" x14ac:dyDescent="0.2">
      <c r="C286" s="68"/>
      <c r="D286" s="68"/>
      <c r="AI286" s="33"/>
      <c r="AK286" s="33"/>
      <c r="AM286" s="13"/>
      <c r="BC286" s="1">
        <f t="shared" si="164"/>
        <v>-1.8369237506531823E-3</v>
      </c>
      <c r="BD286" s="1">
        <v>5200</v>
      </c>
      <c r="BE286" s="1">
        <f t="shared" si="165"/>
        <v>-2.6616944193253661E-3</v>
      </c>
      <c r="BF286" s="1">
        <f t="shared" si="166"/>
        <v>-1.8369237506531823E-3</v>
      </c>
      <c r="BG286" s="1">
        <f t="shared" si="167"/>
        <v>-8.2477066867218409E-4</v>
      </c>
      <c r="BH286" s="1">
        <f t="shared" si="168"/>
        <v>0.93647309401339307</v>
      </c>
      <c r="BI286" s="1">
        <f t="shared" si="169"/>
        <v>-0.26902015149428804</v>
      </c>
      <c r="BJ286" s="1">
        <f t="shared" si="170"/>
        <v>2.7410318050369731</v>
      </c>
      <c r="BK286" s="1">
        <f t="shared" si="171"/>
        <v>4.9260598562413609</v>
      </c>
      <c r="BL286" s="1">
        <f t="shared" si="173"/>
        <v>2.7132161293977854</v>
      </c>
      <c r="BM286" s="1">
        <f t="shared" si="173"/>
        <v>2.7132161275494657</v>
      </c>
      <c r="BN286" s="1">
        <f t="shared" si="173"/>
        <v>2.7132161570028046</v>
      </c>
      <c r="BO286" s="1">
        <f t="shared" si="173"/>
        <v>2.7132156876580025</v>
      </c>
      <c r="BP286" s="1">
        <f t="shared" si="173"/>
        <v>2.7132231667486737</v>
      </c>
      <c r="BQ286" s="1">
        <f t="shared" si="173"/>
        <v>2.7131039831040105</v>
      </c>
      <c r="BR286" s="1">
        <f t="shared" si="173"/>
        <v>2.715002473194192</v>
      </c>
      <c r="BS286" s="1">
        <f t="shared" si="172"/>
        <v>2.6845589665470908</v>
      </c>
    </row>
    <row r="287" spans="3:71" x14ac:dyDescent="0.2">
      <c r="C287" s="68"/>
      <c r="D287" s="68"/>
      <c r="AI287" s="33"/>
      <c r="AK287" s="33"/>
      <c r="AM287" s="13"/>
      <c r="BC287" s="1">
        <f t="shared" si="164"/>
        <v>-1.7975244882753097E-3</v>
      </c>
      <c r="BD287" s="1">
        <v>5250</v>
      </c>
      <c r="BE287" s="1">
        <f t="shared" si="165"/>
        <v>-2.7164863381836379E-3</v>
      </c>
      <c r="BF287" s="1">
        <f t="shared" si="166"/>
        <v>-1.7975244882753097E-3</v>
      </c>
      <c r="BG287" s="1">
        <f t="shared" si="167"/>
        <v>-9.1896184990832833E-4</v>
      </c>
      <c r="BH287" s="1">
        <f t="shared" si="168"/>
        <v>0.9357706110436238</v>
      </c>
      <c r="BI287" s="1">
        <f t="shared" si="169"/>
        <v>-0.29490099255518482</v>
      </c>
      <c r="BJ287" s="1">
        <f t="shared" si="170"/>
        <v>2.768008173606697</v>
      </c>
      <c r="BK287" s="1">
        <f t="shared" si="171"/>
        <v>5.291132058797837</v>
      </c>
      <c r="BL287" s="1">
        <f t="shared" si="173"/>
        <v>2.741964747977494</v>
      </c>
      <c r="BM287" s="1">
        <f t="shared" si="173"/>
        <v>2.7419647461069654</v>
      </c>
      <c r="BN287" s="1">
        <f t="shared" si="173"/>
        <v>2.7419647755400196</v>
      </c>
      <c r="BO287" s="1">
        <f t="shared" si="173"/>
        <v>2.7419643124063899</v>
      </c>
      <c r="BP287" s="1">
        <f t="shared" si="173"/>
        <v>2.7419715998746534</v>
      </c>
      <c r="BQ287" s="1">
        <f t="shared" si="173"/>
        <v>2.7418569280073899</v>
      </c>
      <c r="BR287" s="1">
        <f t="shared" si="173"/>
        <v>2.7436607031539797</v>
      </c>
      <c r="BS287" s="1">
        <f t="shared" si="172"/>
        <v>2.7151232737129529</v>
      </c>
    </row>
    <row r="288" spans="3:71" x14ac:dyDescent="0.2">
      <c r="C288" s="68"/>
      <c r="D288" s="68"/>
      <c r="AI288" s="33"/>
      <c r="AK288" s="33"/>
      <c r="AM288" s="13"/>
      <c r="BC288" s="1">
        <f t="shared" si="164"/>
        <v>-1.7579148434921678E-3</v>
      </c>
      <c r="BD288" s="1">
        <v>5300</v>
      </c>
      <c r="BE288" s="1">
        <f t="shared" si="165"/>
        <v>-2.7702409774612293E-3</v>
      </c>
      <c r="BF288" s="1">
        <f t="shared" si="166"/>
        <v>-1.7579148434921678E-3</v>
      </c>
      <c r="BG288" s="1">
        <f t="shared" si="167"/>
        <v>-1.0123261339690616E-3</v>
      </c>
      <c r="BH288" s="1">
        <f t="shared" si="168"/>
        <v>0.93511578295174425</v>
      </c>
      <c r="BI288" s="1">
        <f t="shared" si="169"/>
        <v>-0.32053020219444628</v>
      </c>
      <c r="BJ288" s="1">
        <f t="shared" si="170"/>
        <v>2.7949454411232457</v>
      </c>
      <c r="BK288" s="1">
        <f t="shared" si="171"/>
        <v>5.7116639697085008</v>
      </c>
      <c r="BL288" s="1">
        <f t="shared" si="173"/>
        <v>2.7706925241631377</v>
      </c>
      <c r="BM288" s="1">
        <f t="shared" si="173"/>
        <v>2.7706925222916499</v>
      </c>
      <c r="BN288" s="1">
        <f t="shared" si="173"/>
        <v>2.7706925513986898</v>
      </c>
      <c r="BO288" s="1">
        <f t="shared" si="173"/>
        <v>2.7706920987001427</v>
      </c>
      <c r="BP288" s="1">
        <f t="shared" si="173"/>
        <v>2.7706991394612146</v>
      </c>
      <c r="BQ288" s="1">
        <f t="shared" si="173"/>
        <v>2.770589633246531</v>
      </c>
      <c r="BR288" s="1">
        <f t="shared" si="173"/>
        <v>2.7722922761824704</v>
      </c>
      <c r="BS288" s="1">
        <f t="shared" si="172"/>
        <v>2.7456875808788155</v>
      </c>
    </row>
    <row r="289" spans="3:71" x14ac:dyDescent="0.2">
      <c r="C289" s="68"/>
      <c r="D289" s="68"/>
      <c r="AI289" s="33"/>
      <c r="AK289" s="33"/>
      <c r="AM289" s="13"/>
      <c r="BC289" s="1">
        <f t="shared" si="164"/>
        <v>-1.7180948163037556E-3</v>
      </c>
      <c r="BD289" s="1">
        <v>5350</v>
      </c>
      <c r="BE289" s="1">
        <f t="shared" si="165"/>
        <v>-2.8228877262044482E-3</v>
      </c>
      <c r="BF289" s="1">
        <f t="shared" si="166"/>
        <v>-1.7180948163037556E-3</v>
      </c>
      <c r="BG289" s="1">
        <f t="shared" si="167"/>
        <v>-1.1047929099006926E-3</v>
      </c>
      <c r="BH289" s="1">
        <f t="shared" si="168"/>
        <v>0.93450882069073593</v>
      </c>
      <c r="BI289" s="1">
        <f t="shared" si="169"/>
        <v>-0.34589276241538658</v>
      </c>
      <c r="BJ289" s="1">
        <f t="shared" si="170"/>
        <v>2.8218463847699464</v>
      </c>
      <c r="BK289" s="1">
        <f t="shared" si="171"/>
        <v>6.2015775473553267</v>
      </c>
      <c r="BL289" s="1">
        <f t="shared" si="173"/>
        <v>2.7994009247449019</v>
      </c>
      <c r="BM289" s="1">
        <f t="shared" si="173"/>
        <v>2.7994009228949848</v>
      </c>
      <c r="BN289" s="1">
        <f t="shared" si="173"/>
        <v>2.7994009513605005</v>
      </c>
      <c r="BO289" s="1">
        <f t="shared" si="173"/>
        <v>2.7994005133486075</v>
      </c>
      <c r="BP289" s="1">
        <f t="shared" si="173"/>
        <v>2.7994072532301018</v>
      </c>
      <c r="BQ289" s="1">
        <f t="shared" si="173"/>
        <v>2.7993035419201879</v>
      </c>
      <c r="BR289" s="1">
        <f t="shared" si="173"/>
        <v>2.8008989976546435</v>
      </c>
      <c r="BS289" s="1">
        <f t="shared" si="172"/>
        <v>2.7762518880446776</v>
      </c>
    </row>
    <row r="290" spans="3:71" x14ac:dyDescent="0.2">
      <c r="C290" s="68"/>
      <c r="D290" s="68"/>
      <c r="AI290" s="33"/>
      <c r="AK290" s="33"/>
      <c r="AM290" s="13"/>
      <c r="BC290" s="1">
        <f t="shared" si="164"/>
        <v>-1.6780644067100746E-3</v>
      </c>
      <c r="BD290" s="1">
        <v>5400</v>
      </c>
      <c r="BE290" s="1">
        <f t="shared" si="165"/>
        <v>-2.8743568201312535E-3</v>
      </c>
      <c r="BF290" s="1">
        <f t="shared" si="166"/>
        <v>-1.6780644067100746E-3</v>
      </c>
      <c r="BG290" s="1">
        <f t="shared" si="167"/>
        <v>-1.1962924134211789E-3</v>
      </c>
      <c r="BH290" s="1">
        <f t="shared" si="168"/>
        <v>0.93394991697591079</v>
      </c>
      <c r="BI290" s="1">
        <f t="shared" si="169"/>
        <v>-0.37097388162097872</v>
      </c>
      <c r="BJ290" s="1">
        <f t="shared" si="170"/>
        <v>2.8487137877707602</v>
      </c>
      <c r="BK290" s="1">
        <f t="shared" si="171"/>
        <v>6.779878690616596</v>
      </c>
      <c r="BL290" s="1">
        <f t="shared" si="173"/>
        <v>2.8280914227098468</v>
      </c>
      <c r="BM290" s="1">
        <f t="shared" si="173"/>
        <v>2.8280914209048928</v>
      </c>
      <c r="BN290" s="1">
        <f t="shared" si="173"/>
        <v>2.8280914484088151</v>
      </c>
      <c r="BO290" s="1">
        <f t="shared" si="173"/>
        <v>2.8280910293034669</v>
      </c>
      <c r="BP290" s="1">
        <f t="shared" si="173"/>
        <v>2.8280974156334708</v>
      </c>
      <c r="BQ290" s="1">
        <f t="shared" si="173"/>
        <v>2.8280000992610774</v>
      </c>
      <c r="BR290" s="1">
        <f t="shared" si="173"/>
        <v>2.8294826961594213</v>
      </c>
      <c r="BS290" s="1">
        <f t="shared" si="172"/>
        <v>2.8068161952105397</v>
      </c>
    </row>
    <row r="291" spans="3:71" x14ac:dyDescent="0.2">
      <c r="C291" s="68"/>
      <c r="D291" s="68"/>
      <c r="AI291" s="33"/>
      <c r="AK291" s="33"/>
      <c r="AM291" s="13"/>
      <c r="BC291" s="1">
        <f t="shared" si="164"/>
        <v>-1.6378236147111241E-3</v>
      </c>
      <c r="BD291" s="1">
        <v>5450</v>
      </c>
      <c r="BE291" s="1">
        <f t="shared" si="165"/>
        <v>-2.9245793578210654E-3</v>
      </c>
      <c r="BF291" s="1">
        <f t="shared" si="166"/>
        <v>-1.6378236147111241E-3</v>
      </c>
      <c r="BG291" s="1">
        <f t="shared" si="167"/>
        <v>-1.2867557431099415E-3</v>
      </c>
      <c r="BH291" s="1">
        <f t="shared" si="168"/>
        <v>0.93343924687696256</v>
      </c>
      <c r="BI291" s="1">
        <f t="shared" si="169"/>
        <v>-0.39575898565017154</v>
      </c>
      <c r="BJ291" s="1">
        <f t="shared" si="170"/>
        <v>2.8755504387538671</v>
      </c>
      <c r="BK291" s="1">
        <f t="shared" si="171"/>
        <v>7.4732111676063617</v>
      </c>
      <c r="BL291" s="1">
        <f t="shared" ref="BL291:BR300" si="174">$BS291+$AH$7*SIN(BM291)</f>
        <v>2.856765496691037</v>
      </c>
      <c r="BM291" s="1">
        <f t="shared" si="174"/>
        <v>2.8567654949548458</v>
      </c>
      <c r="BN291" s="1">
        <f t="shared" si="174"/>
        <v>2.8567655211780028</v>
      </c>
      <c r="BO291" s="1">
        <f t="shared" si="174"/>
        <v>2.856765125107505</v>
      </c>
      <c r="BP291" s="1">
        <f t="shared" si="174"/>
        <v>2.8567711072900344</v>
      </c>
      <c r="BQ291" s="1">
        <f t="shared" si="174"/>
        <v>2.8566807522899333</v>
      </c>
      <c r="BR291" s="1">
        <f t="shared" si="174"/>
        <v>2.8580452217915764</v>
      </c>
      <c r="BS291" s="1">
        <f t="shared" si="172"/>
        <v>2.8373805023764023</v>
      </c>
    </row>
    <row r="292" spans="3:71" x14ac:dyDescent="0.2">
      <c r="C292" s="68"/>
      <c r="D292" s="68"/>
      <c r="AI292" s="33"/>
      <c r="AK292" s="33"/>
      <c r="AM292" s="13"/>
      <c r="BC292" s="1">
        <f t="shared" si="164"/>
        <v>-1.5973724403069039E-3</v>
      </c>
      <c r="BD292" s="1">
        <v>5500</v>
      </c>
      <c r="BE292" s="1">
        <f t="shared" si="165"/>
        <v>-2.9734873165460371E-3</v>
      </c>
      <c r="BF292" s="1">
        <f t="shared" si="166"/>
        <v>-1.5973724403069039E-3</v>
      </c>
      <c r="BG292" s="1">
        <f t="shared" si="167"/>
        <v>-1.376114876239133E-3</v>
      </c>
      <c r="BH292" s="1">
        <f t="shared" si="168"/>
        <v>0.93297696836265831</v>
      </c>
      <c r="BI292" s="1">
        <f t="shared" si="169"/>
        <v>-0.42023370895803352</v>
      </c>
      <c r="BJ292" s="1">
        <f t="shared" si="170"/>
        <v>2.9023591311565671</v>
      </c>
      <c r="BK292" s="1">
        <f t="shared" si="171"/>
        <v>8.320122066496106</v>
      </c>
      <c r="BL292" s="1">
        <f t="shared" si="174"/>
        <v>2.8854246304341222</v>
      </c>
      <c r="BM292" s="1">
        <f t="shared" si="174"/>
        <v>2.8854246287904193</v>
      </c>
      <c r="BN292" s="1">
        <f t="shared" si="174"/>
        <v>2.8854246534201202</v>
      </c>
      <c r="BO292" s="1">
        <f t="shared" si="174"/>
        <v>2.8854242843617501</v>
      </c>
      <c r="BP292" s="1">
        <f t="shared" si="174"/>
        <v>2.8854298144325168</v>
      </c>
      <c r="BQ292" s="1">
        <f t="shared" si="174"/>
        <v>2.8853469495121415</v>
      </c>
      <c r="BR292" s="1">
        <f t="shared" si="174"/>
        <v>2.8865884444235475</v>
      </c>
      <c r="BS292" s="1">
        <f t="shared" si="172"/>
        <v>2.8679448095422644</v>
      </c>
    </row>
    <row r="293" spans="3:71" x14ac:dyDescent="0.2">
      <c r="C293" s="68"/>
      <c r="D293" s="68"/>
      <c r="AI293" s="33"/>
      <c r="AK293" s="33"/>
      <c r="AM293" s="13"/>
      <c r="BC293" s="1">
        <f t="shared" si="164"/>
        <v>-1.5567108834974145E-3</v>
      </c>
      <c r="BD293" s="1">
        <v>5550</v>
      </c>
      <c r="BE293" s="1">
        <f t="shared" si="165"/>
        <v>-3.0210135678221065E-3</v>
      </c>
      <c r="BF293" s="1">
        <f t="shared" si="166"/>
        <v>-1.5567108834974145E-3</v>
      </c>
      <c r="BG293" s="1">
        <f t="shared" si="167"/>
        <v>-1.4643026843246922E-3</v>
      </c>
      <c r="BH293" s="1">
        <f t="shared" si="168"/>
        <v>0.93256322279806103</v>
      </c>
      <c r="BI293" s="1">
        <f t="shared" si="169"/>
        <v>-0.44438388596806488</v>
      </c>
      <c r="BJ293" s="1">
        <f t="shared" si="170"/>
        <v>2.9291426626679051</v>
      </c>
      <c r="BK293" s="1">
        <f t="shared" si="171"/>
        <v>9.3785451658147938</v>
      </c>
      <c r="BL293" s="1">
        <f t="shared" si="174"/>
        <v>2.9140703122799212</v>
      </c>
      <c r="BM293" s="1">
        <f t="shared" si="174"/>
        <v>2.9140703107518631</v>
      </c>
      <c r="BN293" s="1">
        <f t="shared" si="174"/>
        <v>2.9140703334874813</v>
      </c>
      <c r="BO293" s="1">
        <f t="shared" si="174"/>
        <v>2.9140699952095379</v>
      </c>
      <c r="BP293" s="1">
        <f t="shared" si="174"/>
        <v>2.914075028365219</v>
      </c>
      <c r="BQ293" s="1">
        <f t="shared" si="174"/>
        <v>2.9140001406538332</v>
      </c>
      <c r="BR293" s="1">
        <f t="shared" si="174"/>
        <v>2.9151142519587885</v>
      </c>
      <c r="BS293" s="1">
        <f t="shared" si="172"/>
        <v>2.8985091167081269</v>
      </c>
    </row>
    <row r="294" spans="3:71" x14ac:dyDescent="0.2">
      <c r="C294" s="68"/>
      <c r="D294" s="68"/>
      <c r="AI294" s="33"/>
      <c r="AK294" s="33"/>
      <c r="AM294" s="13"/>
      <c r="BC294" s="1">
        <f t="shared" si="164"/>
        <v>-1.5158389442826556E-3</v>
      </c>
      <c r="BD294" s="1">
        <v>5600</v>
      </c>
      <c r="BE294" s="1">
        <f t="shared" si="165"/>
        <v>-3.0670918927560055E-3</v>
      </c>
      <c r="BF294" s="1">
        <f t="shared" si="166"/>
        <v>-1.5158389442826556E-3</v>
      </c>
      <c r="BG294" s="1">
        <f t="shared" si="167"/>
        <v>-1.5512529484733499E-3</v>
      </c>
      <c r="BH294" s="1">
        <f t="shared" si="168"/>
        <v>0.93219813539421392</v>
      </c>
      <c r="BI294" s="1">
        <f t="shared" si="169"/>
        <v>-0.46819554262375429</v>
      </c>
      <c r="BJ294" s="1">
        <f t="shared" si="170"/>
        <v>2.9559038347054472</v>
      </c>
      <c r="BK294" s="1">
        <f t="shared" si="171"/>
        <v>10.739741810390589</v>
      </c>
      <c r="BL294" s="1">
        <f t="shared" si="174"/>
        <v>2.9427040346615407</v>
      </c>
      <c r="BM294" s="1">
        <f t="shared" si="174"/>
        <v>2.9427040332712182</v>
      </c>
      <c r="BN294" s="1">
        <f t="shared" si="174"/>
        <v>2.9427040538296518</v>
      </c>
      <c r="BO294" s="1">
        <f t="shared" si="174"/>
        <v>2.9427037498359976</v>
      </c>
      <c r="BP294" s="1">
        <f t="shared" si="174"/>
        <v>2.9427082449305311</v>
      </c>
      <c r="BQ294" s="1">
        <f t="shared" si="174"/>
        <v>2.9426417764342148</v>
      </c>
      <c r="BR294" s="1">
        <f t="shared" si="174"/>
        <v>2.9436245485682644</v>
      </c>
      <c r="BS294" s="1">
        <f t="shared" si="172"/>
        <v>2.9290734238739891</v>
      </c>
    </row>
    <row r="295" spans="3:71" x14ac:dyDescent="0.2">
      <c r="C295" s="68"/>
      <c r="D295" s="68"/>
      <c r="AI295" s="33"/>
      <c r="AK295" s="33"/>
      <c r="AM295" s="13"/>
      <c r="BC295" s="1">
        <f t="shared" si="164"/>
        <v>-1.4747566226626274E-3</v>
      </c>
      <c r="BD295" s="1">
        <v>5650</v>
      </c>
      <c r="BE295" s="1">
        <f t="shared" si="165"/>
        <v>-3.1116569972623551E-3</v>
      </c>
      <c r="BF295" s="1">
        <f t="shared" si="166"/>
        <v>-1.4747566226626274E-3</v>
      </c>
      <c r="BG295" s="1">
        <f t="shared" si="167"/>
        <v>-1.6369003745997277E-3</v>
      </c>
      <c r="BH295" s="1">
        <f t="shared" si="168"/>
        <v>0.93188181561024497</v>
      </c>
      <c r="BI295" s="1">
        <f t="shared" si="169"/>
        <v>-0.49165488816536573</v>
      </c>
      <c r="BJ295" s="1">
        <f t="shared" si="170"/>
        <v>2.9826454519226884</v>
      </c>
      <c r="BK295" s="1">
        <f t="shared" si="171"/>
        <v>12.556292296095373</v>
      </c>
      <c r="BL295" s="1">
        <f t="shared" si="174"/>
        <v>2.9713272936145732</v>
      </c>
      <c r="BM295" s="1">
        <f t="shared" si="174"/>
        <v>2.9713272923825294</v>
      </c>
      <c r="BN295" s="1">
        <f t="shared" si="174"/>
        <v>2.9713273105034186</v>
      </c>
      <c r="BO295" s="1">
        <f t="shared" si="174"/>
        <v>2.9713270439814838</v>
      </c>
      <c r="BP295" s="1">
        <f t="shared" si="174"/>
        <v>2.9713309639833239</v>
      </c>
      <c r="BQ295" s="1">
        <f t="shared" si="174"/>
        <v>2.9712733083707961</v>
      </c>
      <c r="BR295" s="1">
        <f t="shared" si="174"/>
        <v>2.9721212529117627</v>
      </c>
      <c r="BS295" s="1">
        <f t="shared" si="172"/>
        <v>2.9596377310398512</v>
      </c>
    </row>
    <row r="296" spans="3:71" x14ac:dyDescent="0.2">
      <c r="C296" s="68"/>
      <c r="D296" s="68"/>
      <c r="AI296" s="33"/>
      <c r="AK296" s="33"/>
      <c r="AM296" s="13"/>
      <c r="BC296" s="1">
        <f t="shared" si="164"/>
        <v>-1.4334639186373295E-3</v>
      </c>
      <c r="BD296" s="1">
        <v>5700</v>
      </c>
      <c r="BE296" s="1">
        <f t="shared" si="165"/>
        <v>-3.154644527222901E-3</v>
      </c>
      <c r="BF296" s="1">
        <f t="shared" si="166"/>
        <v>-1.4334639186373295E-3</v>
      </c>
      <c r="BG296" s="1">
        <f t="shared" si="167"/>
        <v>-1.7211806085855716E-3</v>
      </c>
      <c r="BH296" s="1">
        <f t="shared" si="168"/>
        <v>0.93161435750787092</v>
      </c>
      <c r="BI296" s="1">
        <f t="shared" si="169"/>
        <v>-0.51474830715695319</v>
      </c>
      <c r="BJ296" s="1">
        <f t="shared" si="170"/>
        <v>3.009370321743587</v>
      </c>
      <c r="BK296" s="1">
        <f t="shared" si="171"/>
        <v>15.103994400218454</v>
      </c>
      <c r="BL296" s="1">
        <f t="shared" si="174"/>
        <v>2.9999415882989138</v>
      </c>
      <c r="BM296" s="1">
        <f t="shared" si="174"/>
        <v>2.9999415872436876</v>
      </c>
      <c r="BN296" s="1">
        <f t="shared" si="174"/>
        <v>2.9999416026942685</v>
      </c>
      <c r="BO296" s="1">
        <f t="shared" si="174"/>
        <v>2.999941376467417</v>
      </c>
      <c r="BP296" s="1">
        <f t="shared" si="174"/>
        <v>2.9999446888721826</v>
      </c>
      <c r="BQ296" s="1">
        <f t="shared" si="174"/>
        <v>2.9998961886140836</v>
      </c>
      <c r="BR296" s="1">
        <f t="shared" si="174"/>
        <v>3.000606296345663</v>
      </c>
      <c r="BS296" s="1">
        <f t="shared" si="172"/>
        <v>2.9902020382057137</v>
      </c>
    </row>
    <row r="297" spans="3:71" x14ac:dyDescent="0.2">
      <c r="C297" s="68"/>
      <c r="D297" s="68"/>
      <c r="AI297" s="33"/>
      <c r="AK297" s="33"/>
      <c r="AM297" s="13"/>
      <c r="BC297" s="1">
        <f t="shared" si="164"/>
        <v>-1.3919608322067621E-3</v>
      </c>
      <c r="BD297" s="1">
        <v>5750</v>
      </c>
      <c r="BE297" s="1">
        <f t="shared" si="165"/>
        <v>-3.1959910836579096E-3</v>
      </c>
      <c r="BF297" s="1">
        <f t="shared" si="166"/>
        <v>-1.3919608322067621E-3</v>
      </c>
      <c r="BG297" s="1">
        <f t="shared" si="167"/>
        <v>-1.8040302514511475E-3</v>
      </c>
      <c r="BH297" s="1">
        <f t="shared" si="168"/>
        <v>0.93139584005829867</v>
      </c>
      <c r="BI297" s="1">
        <f t="shared" si="169"/>
        <v>-0.53746235178776824</v>
      </c>
      <c r="BJ297" s="1">
        <f t="shared" si="170"/>
        <v>3.0360812539207478</v>
      </c>
      <c r="BK297" s="1">
        <f t="shared" si="171"/>
        <v>18.937709283857895</v>
      </c>
      <c r="BL297" s="1">
        <f t="shared" si="174"/>
        <v>3.0285484205307278</v>
      </c>
      <c r="BM297" s="1">
        <f t="shared" si="174"/>
        <v>3.0285484196684358</v>
      </c>
      <c r="BN297" s="1">
        <f t="shared" si="174"/>
        <v>3.0285484322479204</v>
      </c>
      <c r="BO297" s="1">
        <f t="shared" si="174"/>
        <v>3.0285482487330184</v>
      </c>
      <c r="BP297" s="1">
        <f t="shared" si="174"/>
        <v>3.028550925926496</v>
      </c>
      <c r="BQ297" s="1">
        <f t="shared" si="174"/>
        <v>3.0285118698082147</v>
      </c>
      <c r="BR297" s="1">
        <f t="shared" si="174"/>
        <v>3.0290816211188472</v>
      </c>
      <c r="BS297" s="1">
        <f t="shared" si="172"/>
        <v>3.0207663453715758</v>
      </c>
    </row>
    <row r="298" spans="3:71" x14ac:dyDescent="0.2">
      <c r="C298" s="68"/>
      <c r="D298" s="68"/>
      <c r="AI298" s="33"/>
      <c r="AK298" s="33"/>
      <c r="AM298" s="13"/>
      <c r="BC298" s="1">
        <f t="shared" si="164"/>
        <v>-1.3502473633709251E-3</v>
      </c>
      <c r="BD298" s="1">
        <v>5800</v>
      </c>
      <c r="BE298" s="1">
        <f t="shared" si="165"/>
        <v>-3.2356342379778079E-3</v>
      </c>
      <c r="BF298" s="1">
        <f t="shared" si="166"/>
        <v>-1.3502473633709251E-3</v>
      </c>
      <c r="BG298" s="1">
        <f t="shared" si="167"/>
        <v>-1.885386874606883E-3</v>
      </c>
      <c r="BH298" s="1">
        <f t="shared" si="168"/>
        <v>0.93122632740153044</v>
      </c>
      <c r="BI298" s="1">
        <f t="shared" si="169"/>
        <v>-0.55978373447152519</v>
      </c>
      <c r="BJ298" s="1">
        <f t="shared" si="170"/>
        <v>3.0627810601138128</v>
      </c>
      <c r="BK298" s="1">
        <f t="shared" si="171"/>
        <v>25.363840438223306</v>
      </c>
      <c r="BL298" s="1">
        <f t="shared" si="174"/>
        <v>3.0571492943231164</v>
      </c>
      <c r="BM298" s="1">
        <f t="shared" si="174"/>
        <v>3.0571492936670848</v>
      </c>
      <c r="BN298" s="1">
        <f t="shared" si="174"/>
        <v>3.0571493032104726</v>
      </c>
      <c r="BO298" s="1">
        <f t="shared" si="174"/>
        <v>3.0571491643813937</v>
      </c>
      <c r="BP298" s="1">
        <f t="shared" si="174"/>
        <v>3.0571511839484873</v>
      </c>
      <c r="BQ298" s="1">
        <f t="shared" si="174"/>
        <v>3.0571218049739532</v>
      </c>
      <c r="BR298" s="1">
        <f t="shared" si="174"/>
        <v>3.0575491785584399</v>
      </c>
      <c r="BS298" s="1">
        <f t="shared" si="172"/>
        <v>3.0513306525374384</v>
      </c>
    </row>
    <row r="299" spans="3:71" x14ac:dyDescent="0.2">
      <c r="C299" s="68"/>
      <c r="D299" s="68"/>
      <c r="AI299" s="33"/>
      <c r="AK299" s="33"/>
      <c r="AM299" s="13"/>
      <c r="BC299" s="1">
        <f t="shared" si="164"/>
        <v>-1.3083235121298194E-3</v>
      </c>
      <c r="BD299" s="1">
        <v>5850</v>
      </c>
      <c r="BE299" s="1">
        <f t="shared" si="165"/>
        <v>-3.2735125473811631E-3</v>
      </c>
      <c r="BF299" s="1">
        <f t="shared" si="166"/>
        <v>-1.3083235121298194E-3</v>
      </c>
      <c r="BG299" s="1">
        <f t="shared" si="167"/>
        <v>-1.9651890352513435E-3</v>
      </c>
      <c r="BH299" s="1">
        <f t="shared" si="168"/>
        <v>0.9311058690580859</v>
      </c>
      <c r="BI299" s="1">
        <f t="shared" si="169"/>
        <v>-0.58169932076639219</v>
      </c>
      <c r="BJ299" s="1">
        <f t="shared" si="170"/>
        <v>3.0894725534846219</v>
      </c>
      <c r="BK299" s="1">
        <f t="shared" si="171"/>
        <v>38.364224640008381</v>
      </c>
      <c r="BL299" s="1">
        <f t="shared" si="174"/>
        <v>3.0857457154340087</v>
      </c>
      <c r="BM299" s="1">
        <f t="shared" si="174"/>
        <v>3.0857457149944683</v>
      </c>
      <c r="BN299" s="1">
        <f t="shared" si="174"/>
        <v>3.0857457213756927</v>
      </c>
      <c r="BO299" s="1">
        <f t="shared" si="174"/>
        <v>3.0857456287334046</v>
      </c>
      <c r="BP299" s="1">
        <f t="shared" si="174"/>
        <v>3.0857469737092753</v>
      </c>
      <c r="BQ299" s="1">
        <f t="shared" si="174"/>
        <v>3.0857274474103651</v>
      </c>
      <c r="BR299" s="1">
        <f t="shared" si="174"/>
        <v>3.0860109272470631</v>
      </c>
      <c r="BS299" s="1">
        <f t="shared" si="172"/>
        <v>3.0818949597033005</v>
      </c>
    </row>
    <row r="300" spans="3:71" x14ac:dyDescent="0.2">
      <c r="C300" s="68"/>
      <c r="D300" s="68"/>
      <c r="AI300" s="33"/>
      <c r="AK300" s="33"/>
      <c r="AM300" s="13"/>
      <c r="BC300" s="1">
        <f t="shared" si="164"/>
        <v>-1.2661892784834436E-3</v>
      </c>
      <c r="BD300" s="1">
        <v>5900</v>
      </c>
      <c r="BE300" s="1">
        <f t="shared" si="165"/>
        <v>-3.3095655704632292E-3</v>
      </c>
      <c r="BF300" s="1">
        <f t="shared" si="166"/>
        <v>-1.2661892784834436E-3</v>
      </c>
      <c r="BG300" s="1">
        <f t="shared" si="167"/>
        <v>-2.0433762919797858E-3</v>
      </c>
      <c r="BH300" s="1">
        <f t="shared" si="168"/>
        <v>0.93103450009315969</v>
      </c>
      <c r="BI300" s="1">
        <f t="shared" si="169"/>
        <v>-0.60319612263813349</v>
      </c>
      <c r="BJ300" s="1">
        <f t="shared" si="170"/>
        <v>3.1161585483057439</v>
      </c>
      <c r="BK300" s="1">
        <f t="shared" si="171"/>
        <v>78.630333596721798</v>
      </c>
      <c r="BL300" s="1">
        <f t="shared" si="174"/>
        <v>3.1143391909198286</v>
      </c>
      <c r="BM300" s="1">
        <f t="shared" si="174"/>
        <v>3.114339190703677</v>
      </c>
      <c r="BN300" s="1">
        <f t="shared" si="174"/>
        <v>3.1143391938380258</v>
      </c>
      <c r="BO300" s="1">
        <f t="shared" si="174"/>
        <v>3.1143391483877783</v>
      </c>
      <c r="BP300" s="1">
        <f t="shared" si="174"/>
        <v>3.1143398074481237</v>
      </c>
      <c r="BQ300" s="1">
        <f t="shared" si="174"/>
        <v>3.1143302506114865</v>
      </c>
      <c r="BR300" s="1">
        <f t="shared" si="174"/>
        <v>3.1144688311933191</v>
      </c>
      <c r="BS300" s="1">
        <f t="shared" si="172"/>
        <v>3.1124592668691626</v>
      </c>
    </row>
    <row r="301" spans="3:71" x14ac:dyDescent="0.2">
      <c r="C301" s="68"/>
      <c r="D301" s="68"/>
      <c r="AI301" s="33"/>
      <c r="AK301" s="33"/>
      <c r="AM301" s="13"/>
      <c r="BC301" s="1">
        <f t="shared" si="164"/>
        <v>-1.2238446624317982E-3</v>
      </c>
      <c r="BD301" s="1">
        <v>5950</v>
      </c>
      <c r="BE301" s="1">
        <f t="shared" si="165"/>
        <v>-3.3437338830974049E-3</v>
      </c>
      <c r="BF301" s="1">
        <f t="shared" si="166"/>
        <v>-1.2238446624317982E-3</v>
      </c>
      <c r="BG301" s="1">
        <f t="shared" si="167"/>
        <v>-2.1198892206656067E-3</v>
      </c>
      <c r="BH301" s="1">
        <f t="shared" si="168"/>
        <v>0.93101224123322635</v>
      </c>
      <c r="BI301" s="1">
        <f t="shared" si="169"/>
        <v>-0.62426129208846304</v>
      </c>
      <c r="BJ301" s="1">
        <f t="shared" si="170"/>
        <v>-3.1403434476006105</v>
      </c>
      <c r="BK301" s="1">
        <f t="shared" si="171"/>
        <v>-1601.0167716396336</v>
      </c>
      <c r="BL301" s="1">
        <f t="shared" ref="BL301:BR310" si="175">$BS301+$AH$7*SIN(BM301)</f>
        <v>3.1429312286934712</v>
      </c>
      <c r="BM301" s="1">
        <f t="shared" si="175"/>
        <v>3.1429312287041133</v>
      </c>
      <c r="BN301" s="1">
        <f t="shared" si="175"/>
        <v>3.1429312285498554</v>
      </c>
      <c r="BO301" s="1">
        <f t="shared" si="175"/>
        <v>3.1429312307858748</v>
      </c>
      <c r="BP301" s="1">
        <f t="shared" si="175"/>
        <v>3.1429311983740376</v>
      </c>
      <c r="BQ301" s="1">
        <f t="shared" si="175"/>
        <v>3.1429316681942141</v>
      </c>
      <c r="BR301" s="1">
        <f t="shared" si="175"/>
        <v>3.1429248579971985</v>
      </c>
      <c r="BS301" s="1">
        <f t="shared" si="172"/>
        <v>3.1430235740350252</v>
      </c>
    </row>
    <row r="302" spans="3:71" x14ac:dyDescent="0.2">
      <c r="C302" s="68"/>
      <c r="D302" s="68"/>
      <c r="AI302" s="33"/>
      <c r="AK302" s="33"/>
      <c r="AM302" s="13"/>
      <c r="BC302" s="1">
        <f t="shared" si="164"/>
        <v>-1.1812896639748841E-3</v>
      </c>
      <c r="BD302" s="1">
        <v>6000</v>
      </c>
      <c r="BE302" s="1">
        <f t="shared" si="165"/>
        <v>-3.3759590946500673E-3</v>
      </c>
      <c r="BF302" s="1">
        <f t="shared" si="166"/>
        <v>-1.1812896639748841E-3</v>
      </c>
      <c r="BG302" s="1">
        <f t="shared" si="167"/>
        <v>-2.1946694306751832E-3</v>
      </c>
      <c r="BH302" s="1">
        <f t="shared" si="168"/>
        <v>0.93103909893510883</v>
      </c>
      <c r="BI302" s="1">
        <f t="shared" si="169"/>
        <v>-0.64488211517044625</v>
      </c>
      <c r="BJ302" s="1">
        <f t="shared" si="170"/>
        <v>-3.1136600045191534</v>
      </c>
      <c r="BK302" s="1">
        <f t="shared" si="171"/>
        <v>-71.596143797081382</v>
      </c>
      <c r="BL302" s="1">
        <f t="shared" si="175"/>
        <v>3.171523337085127</v>
      </c>
      <c r="BM302" s="1">
        <f t="shared" si="175"/>
        <v>3.1715233373223946</v>
      </c>
      <c r="BN302" s="1">
        <f t="shared" si="175"/>
        <v>3.1715233338815856</v>
      </c>
      <c r="BO302" s="1">
        <f t="shared" si="175"/>
        <v>3.171523383779542</v>
      </c>
      <c r="BP302" s="1">
        <f t="shared" si="175"/>
        <v>3.1715226601689079</v>
      </c>
      <c r="BQ302" s="1">
        <f t="shared" si="175"/>
        <v>3.1715331538336398</v>
      </c>
      <c r="BR302" s="1">
        <f t="shared" si="175"/>
        <v>3.1713809770121384</v>
      </c>
      <c r="BS302" s="1">
        <f t="shared" si="172"/>
        <v>3.1735878812008873</v>
      </c>
    </row>
    <row r="303" spans="3:71" x14ac:dyDescent="0.2">
      <c r="C303" s="68"/>
      <c r="D303" s="68"/>
      <c r="AI303" s="33"/>
      <c r="AK303" s="33"/>
      <c r="AM303" s="13"/>
      <c r="BC303" s="1">
        <f t="shared" si="164"/>
        <v>-1.1385242831126999E-3</v>
      </c>
      <c r="BD303" s="1">
        <v>6050</v>
      </c>
      <c r="BE303" s="1">
        <f t="shared" si="165"/>
        <v>-3.4061838645874885E-3</v>
      </c>
      <c r="BF303" s="1">
        <f t="shared" si="166"/>
        <v>-1.1385242831126999E-3</v>
      </c>
      <c r="BG303" s="1">
        <f t="shared" si="167"/>
        <v>-2.2676595814747889E-3</v>
      </c>
      <c r="BH303" s="1">
        <f t="shared" si="168"/>
        <v>0.93111506540751698</v>
      </c>
      <c r="BI303" s="1">
        <f t="shared" si="169"/>
        <v>-0.66504600641264688</v>
      </c>
      <c r="BJ303" s="1">
        <f t="shared" si="170"/>
        <v>-3.0869736142907347</v>
      </c>
      <c r="BK303" s="1">
        <f t="shared" si="171"/>
        <v>-36.608164375670619</v>
      </c>
      <c r="BL303" s="1">
        <f t="shared" si="175"/>
        <v>3.2001170244045016</v>
      </c>
      <c r="BM303" s="1">
        <f t="shared" si="175"/>
        <v>3.2001170248646589</v>
      </c>
      <c r="BN303" s="1">
        <f t="shared" si="175"/>
        <v>3.2001170181831009</v>
      </c>
      <c r="BO303" s="1">
        <f t="shared" si="175"/>
        <v>3.2001171152004773</v>
      </c>
      <c r="BP303" s="1">
        <f t="shared" si="175"/>
        <v>3.2001157064914048</v>
      </c>
      <c r="BQ303" s="1">
        <f t="shared" si="175"/>
        <v>3.200136161202026</v>
      </c>
      <c r="BR303" s="1">
        <f t="shared" si="175"/>
        <v>3.1998391575054419</v>
      </c>
      <c r="BS303" s="1">
        <f t="shared" si="172"/>
        <v>3.2041521883667499</v>
      </c>
    </row>
    <row r="304" spans="3:71" x14ac:dyDescent="0.2">
      <c r="C304" s="68"/>
      <c r="D304" s="68"/>
      <c r="AI304" s="33"/>
      <c r="AK304" s="33"/>
      <c r="AM304" s="13"/>
      <c r="BC304" s="1">
        <f t="shared" si="164"/>
        <v>-1.0955485198452463E-3</v>
      </c>
      <c r="BD304" s="1">
        <v>6100</v>
      </c>
      <c r="BE304" s="1">
        <f t="shared" si="165"/>
        <v>-3.4343519195316539E-3</v>
      </c>
      <c r="BF304" s="1">
        <f t="shared" si="166"/>
        <v>-1.0955485198452463E-3</v>
      </c>
      <c r="BG304" s="1">
        <f t="shared" si="167"/>
        <v>-2.3388033996864076E-3</v>
      </c>
      <c r="BH304" s="1">
        <f t="shared" si="168"/>
        <v>0.93124011858505862</v>
      </c>
      <c r="BI304" s="1">
        <f t="shared" si="169"/>
        <v>-0.68474050367367834</v>
      </c>
      <c r="BJ304" s="1">
        <f t="shared" si="170"/>
        <v>-3.060281461965852</v>
      </c>
      <c r="BK304" s="1">
        <f t="shared" si="171"/>
        <v>-24.583306680455088</v>
      </c>
      <c r="BL304" s="1">
        <f t="shared" si="175"/>
        <v>3.2287137985029641</v>
      </c>
      <c r="BM304" s="1">
        <f t="shared" si="175"/>
        <v>3.2287137991787924</v>
      </c>
      <c r="BN304" s="1">
        <f t="shared" si="175"/>
        <v>3.2287137893451527</v>
      </c>
      <c r="BO304" s="1">
        <f t="shared" si="175"/>
        <v>3.2287139324295153</v>
      </c>
      <c r="BP304" s="1">
        <f t="shared" si="175"/>
        <v>3.2287118504808343</v>
      </c>
      <c r="BQ304" s="1">
        <f t="shared" si="175"/>
        <v>3.2287421439075956</v>
      </c>
      <c r="BR304" s="1">
        <f t="shared" si="175"/>
        <v>3.2283013668187754</v>
      </c>
      <c r="BS304" s="1">
        <f t="shared" si="172"/>
        <v>3.234716495532612</v>
      </c>
    </row>
    <row r="305" spans="3:71" x14ac:dyDescent="0.2">
      <c r="C305" s="68"/>
      <c r="D305" s="68"/>
      <c r="AI305" s="33"/>
      <c r="AK305" s="33"/>
      <c r="AM305" s="13"/>
      <c r="BC305" s="1">
        <f t="shared" si="164"/>
        <v>-1.0523623741725237E-3</v>
      </c>
      <c r="BD305" s="1">
        <v>6150</v>
      </c>
      <c r="BE305" s="1">
        <f t="shared" si="165"/>
        <v>-3.460408070820078E-3</v>
      </c>
      <c r="BF305" s="1">
        <f t="shared" si="166"/>
        <v>-1.0523623741725237E-3</v>
      </c>
      <c r="BG305" s="1">
        <f t="shared" si="167"/>
        <v>-2.4080456966475545E-3</v>
      </c>
      <c r="BH305" s="1">
        <f t="shared" si="168"/>
        <v>0.93141422205472102</v>
      </c>
      <c r="BI305" s="1">
        <f t="shared" si="169"/>
        <v>-0.7039532634488862</v>
      </c>
      <c r="BJ305" s="1">
        <f t="shared" si="170"/>
        <v>-3.0335807333596203</v>
      </c>
      <c r="BK305" s="1">
        <f t="shared" si="171"/>
        <v>-18.498469320836595</v>
      </c>
      <c r="BL305" s="1">
        <f t="shared" si="175"/>
        <v>3.2573151663341684</v>
      </c>
      <c r="BM305" s="1">
        <f t="shared" si="175"/>
        <v>3.2573151672151366</v>
      </c>
      <c r="BN305" s="1">
        <f t="shared" si="175"/>
        <v>3.2573151543592407</v>
      </c>
      <c r="BO305" s="1">
        <f t="shared" si="175"/>
        <v>3.2573153419642611</v>
      </c>
      <c r="BP305" s="1">
        <f t="shared" si="175"/>
        <v>3.2573126042601714</v>
      </c>
      <c r="BQ305" s="1">
        <f t="shared" si="175"/>
        <v>3.2573525554293341</v>
      </c>
      <c r="BR305" s="1">
        <f t="shared" si="175"/>
        <v>3.2567695685304696</v>
      </c>
      <c r="BS305" s="1">
        <f t="shared" si="172"/>
        <v>3.2652808026984741</v>
      </c>
    </row>
    <row r="306" spans="3:71" x14ac:dyDescent="0.2">
      <c r="C306" s="68"/>
      <c r="D306" s="68"/>
      <c r="AI306" s="33"/>
      <c r="AK306" s="33"/>
      <c r="AM306" s="13"/>
      <c r="BC306" s="1">
        <f t="shared" si="164"/>
        <v>-1.0089658460945311E-3</v>
      </c>
      <c r="BD306" s="1">
        <v>6200</v>
      </c>
      <c r="BE306" s="1">
        <f t="shared" si="165"/>
        <v>-3.4842982326228622E-3</v>
      </c>
      <c r="BF306" s="1">
        <f t="shared" si="166"/>
        <v>-1.0089658460945311E-3</v>
      </c>
      <c r="BG306" s="1">
        <f t="shared" si="167"/>
        <v>-2.4753323865283313E-3</v>
      </c>
      <c r="BH306" s="1">
        <f t="shared" si="168"/>
        <v>0.93163732493481333</v>
      </c>
      <c r="BI306" s="1">
        <f t="shared" si="169"/>
        <v>-0.72267205665101708</v>
      </c>
      <c r="BJ306" s="1">
        <f t="shared" si="170"/>
        <v>-3.0068686154340618</v>
      </c>
      <c r="BK306" s="1">
        <f t="shared" si="171"/>
        <v>-14.822699923579105</v>
      </c>
      <c r="BL306" s="1">
        <f t="shared" si="175"/>
        <v>3.2859226335116878</v>
      </c>
      <c r="BM306" s="1">
        <f t="shared" si="175"/>
        <v>3.2859226345841939</v>
      </c>
      <c r="BN306" s="1">
        <f t="shared" si="175"/>
        <v>3.2859226188745385</v>
      </c>
      <c r="BO306" s="1">
        <f t="shared" si="175"/>
        <v>3.2859228489834882</v>
      </c>
      <c r="BP306" s="1">
        <f t="shared" si="175"/>
        <v>3.2859194784374726</v>
      </c>
      <c r="BQ306" s="1">
        <f t="shared" si="175"/>
        <v>3.2859688490439916</v>
      </c>
      <c r="BR306" s="1">
        <f t="shared" si="175"/>
        <v>3.2852457206213299</v>
      </c>
      <c r="BS306" s="1">
        <f t="shared" si="172"/>
        <v>3.2958451098643367</v>
      </c>
    </row>
    <row r="307" spans="3:71" x14ac:dyDescent="0.2">
      <c r="C307" s="68"/>
      <c r="D307" s="68"/>
      <c r="AI307" s="33"/>
      <c r="AK307" s="33"/>
      <c r="AM307" s="13"/>
      <c r="BC307" s="1">
        <f t="shared" ref="BC307:BC338" si="176">AH$3+AH$4*BD307+AH$5*BD307^2</f>
        <v>-9.6535893561126916E-4</v>
      </c>
      <c r="BD307" s="1">
        <v>6250</v>
      </c>
      <c r="BE307" s="1">
        <f t="shared" ref="BE307:BE338" si="177">AH$3+AH$4*BD307+AH$5*BD307^2+BG307</f>
        <v>-3.5059694406684673E-3</v>
      </c>
      <c r="BF307" s="1">
        <f t="shared" ref="BF307:BF338" si="178">AH$3+AH$4*BD307+AH$5*BD307^2</f>
        <v>-9.6535893561126916E-4</v>
      </c>
      <c r="BG307" s="1">
        <f t="shared" ref="BG307:BG338" si="179">$AH$6*($AH$11/BH307*BI307+$AH$12)</f>
        <v>-2.5406105050571983E-3</v>
      </c>
      <c r="BH307" s="1">
        <f t="shared" ref="BH307:BH338" si="180">1+$AH$7*COS(BJ307)</f>
        <v>0.93190936170635696</v>
      </c>
      <c r="BI307" s="1">
        <f t="shared" ref="BI307:BI338" si="181">SIN(BJ307+RADIANS($AH$9))</f>
        <v>-0.74088476488696464</v>
      </c>
      <c r="BJ307" s="1">
        <f t="shared" ref="BJ307:BJ338" si="182">2*ATAN(BK307)</f>
        <v>-2.9801422966906861</v>
      </c>
      <c r="BK307" s="1">
        <f t="shared" ref="BK307:BK338" si="183">SQRT((1+$AH$7)/(1-$AH$7))*TAN(BL307/2)</f>
        <v>-12.360788667048041</v>
      </c>
      <c r="BL307" s="1">
        <f t="shared" si="175"/>
        <v>3.3145377038622006</v>
      </c>
      <c r="BM307" s="1">
        <f t="shared" si="175"/>
        <v>3.3145377051098852</v>
      </c>
      <c r="BN307" s="1">
        <f t="shared" si="175"/>
        <v>3.3145376867504228</v>
      </c>
      <c r="BO307" s="1">
        <f t="shared" si="175"/>
        <v>3.314537956906729</v>
      </c>
      <c r="BP307" s="1">
        <f t="shared" si="175"/>
        <v>3.31453398160486</v>
      </c>
      <c r="BQ307" s="1">
        <f t="shared" si="175"/>
        <v>3.3145924777414981</v>
      </c>
      <c r="BR307" s="1">
        <f t="shared" si="175"/>
        <v>3.3137317736456788</v>
      </c>
      <c r="BS307" s="1">
        <f t="shared" ref="BS307:BS338" si="184">RADIANS($AH$9)+$AH$18*(BD307-AH$15)</f>
        <v>3.3264094170301988</v>
      </c>
    </row>
    <row r="308" spans="3:71" x14ac:dyDescent="0.2">
      <c r="C308" s="68"/>
      <c r="D308" s="68"/>
      <c r="AI308" s="33"/>
      <c r="AK308" s="33"/>
      <c r="AM308" s="13"/>
      <c r="BC308" s="1">
        <f t="shared" si="176"/>
        <v>-9.2154164272273821E-4</v>
      </c>
      <c r="BD308" s="1">
        <v>6300</v>
      </c>
      <c r="BE308" s="1">
        <f t="shared" si="177"/>
        <v>-3.5253698716278788E-3</v>
      </c>
      <c r="BF308" s="1">
        <f t="shared" si="178"/>
        <v>-9.2154164272273821E-4</v>
      </c>
      <c r="BG308" s="1">
        <f t="shared" si="179"/>
        <v>-2.6038282289051404E-3</v>
      </c>
      <c r="BH308" s="1">
        <f t="shared" si="180"/>
        <v>0.93223025199690812</v>
      </c>
      <c r="BI308" s="1">
        <f t="shared" si="181"/>
        <v>-0.75857937725297786</v>
      </c>
      <c r="BJ308" s="1">
        <f t="shared" si="182"/>
        <v>-2.9533989675767476</v>
      </c>
      <c r="BK308" s="1">
        <f t="shared" si="183"/>
        <v>-10.59596495722951</v>
      </c>
      <c r="BL308" s="1">
        <f t="shared" si="175"/>
        <v>3.3431618789727731</v>
      </c>
      <c r="BM308" s="1">
        <f t="shared" si="175"/>
        <v>3.3431618803768917</v>
      </c>
      <c r="BN308" s="1">
        <f t="shared" si="175"/>
        <v>3.343161859603164</v>
      </c>
      <c r="BO308" s="1">
        <f t="shared" si="175"/>
        <v>3.3431621669474869</v>
      </c>
      <c r="BP308" s="1">
        <f t="shared" si="175"/>
        <v>3.3431576198342454</v>
      </c>
      <c r="BQ308" s="1">
        <f t="shared" si="175"/>
        <v>3.3432248941250573</v>
      </c>
      <c r="BR308" s="1">
        <f t="shared" si="175"/>
        <v>3.3422296689093378</v>
      </c>
      <c r="BS308" s="1">
        <f t="shared" si="184"/>
        <v>3.3569737241960613</v>
      </c>
    </row>
    <row r="309" spans="3:71" x14ac:dyDescent="0.2">
      <c r="C309" s="68"/>
      <c r="D309" s="68"/>
      <c r="AI309" s="33"/>
      <c r="AK309" s="33"/>
      <c r="AM309" s="13"/>
      <c r="BC309" s="1">
        <f t="shared" si="176"/>
        <v>-8.7751396742893743E-4</v>
      </c>
      <c r="BD309" s="1">
        <v>6350</v>
      </c>
      <c r="BE309" s="1">
        <f t="shared" si="177"/>
        <v>-3.5424488632049087E-3</v>
      </c>
      <c r="BF309" s="1">
        <f t="shared" si="178"/>
        <v>-8.7751396742893743E-4</v>
      </c>
      <c r="BG309" s="1">
        <f t="shared" si="179"/>
        <v>-2.6649348957759715E-3</v>
      </c>
      <c r="BH309" s="1">
        <f t="shared" si="180"/>
        <v>0.93259990031679652</v>
      </c>
      <c r="BI309" s="1">
        <f t="shared" si="181"/>
        <v>-0.7757439876710619</v>
      </c>
      <c r="BJ309" s="1">
        <f t="shared" si="182"/>
        <v>-2.9266358209086105</v>
      </c>
      <c r="BK309" s="1">
        <f t="shared" si="183"/>
        <v>-9.2683399017621237</v>
      </c>
      <c r="BL309" s="1">
        <f t="shared" si="175"/>
        <v>3.3717966577307661</v>
      </c>
      <c r="BM309" s="1">
        <f t="shared" si="175"/>
        <v>3.3717966592706099</v>
      </c>
      <c r="BN309" s="1">
        <f t="shared" si="175"/>
        <v>3.3717966363453193</v>
      </c>
      <c r="BO309" s="1">
        <f t="shared" si="175"/>
        <v>3.3717969776585051</v>
      </c>
      <c r="BP309" s="1">
        <f t="shared" si="175"/>
        <v>3.3717918961689319</v>
      </c>
      <c r="BQ309" s="1">
        <f t="shared" si="175"/>
        <v>3.3718675502921931</v>
      </c>
      <c r="BR309" s="1">
        <f t="shared" si="175"/>
        <v>3.3707413366562413</v>
      </c>
      <c r="BS309" s="1">
        <f t="shared" si="184"/>
        <v>3.3875380313619234</v>
      </c>
    </row>
    <row r="310" spans="3:71" x14ac:dyDescent="0.2">
      <c r="C310" s="68"/>
      <c r="D310" s="68"/>
      <c r="AI310" s="33"/>
      <c r="AK310" s="33"/>
      <c r="AM310" s="13"/>
      <c r="BC310" s="1">
        <f t="shared" si="176"/>
        <v>-8.3327590972986703E-4</v>
      </c>
      <c r="BD310" s="1">
        <v>6400</v>
      </c>
      <c r="BE310" s="1">
        <f t="shared" si="177"/>
        <v>-3.5571569349786736E-3</v>
      </c>
      <c r="BF310" s="1">
        <f t="shared" si="178"/>
        <v>-8.3327590972986703E-4</v>
      </c>
      <c r="BG310" s="1">
        <f t="shared" si="179"/>
        <v>-2.7238810252488066E-3</v>
      </c>
      <c r="BH310" s="1">
        <f t="shared" si="180"/>
        <v>0.93301819574776768</v>
      </c>
      <c r="BI310" s="1">
        <f t="shared" si="181"/>
        <v>-0.79236679278975686</v>
      </c>
      <c r="BJ310" s="1">
        <f t="shared" si="182"/>
        <v>-2.8998500523156241</v>
      </c>
      <c r="BK310" s="1">
        <f t="shared" si="183"/>
        <v>-8.2329327784430681</v>
      </c>
      <c r="BL310" s="1">
        <f t="shared" si="175"/>
        <v>3.4004435358549197</v>
      </c>
      <c r="BM310" s="1">
        <f t="shared" si="175"/>
        <v>3.4004435375082771</v>
      </c>
      <c r="BN310" s="1">
        <f t="shared" si="175"/>
        <v>3.4004435127163917</v>
      </c>
      <c r="BO310" s="1">
        <f t="shared" si="175"/>
        <v>3.4004438844675513</v>
      </c>
      <c r="BP310" s="1">
        <f t="shared" si="175"/>
        <v>3.4004383101101996</v>
      </c>
      <c r="BQ310" s="1">
        <f t="shared" si="175"/>
        <v>3.4005218976931122</v>
      </c>
      <c r="BR310" s="1">
        <f t="shared" si="175"/>
        <v>3.3992686942653907</v>
      </c>
      <c r="BS310" s="1">
        <f t="shared" si="184"/>
        <v>3.4181023385277856</v>
      </c>
    </row>
    <row r="311" spans="3:71" x14ac:dyDescent="0.2">
      <c r="C311" s="68"/>
      <c r="D311" s="68"/>
      <c r="AI311" s="33"/>
      <c r="AK311" s="33"/>
      <c r="AM311" s="13"/>
      <c r="BC311" s="1">
        <f t="shared" si="176"/>
        <v>-7.8882746962552768E-4</v>
      </c>
      <c r="BD311" s="1">
        <v>6450</v>
      </c>
      <c r="BE311" s="1">
        <f t="shared" si="177"/>
        <v>-3.5694458100421602E-3</v>
      </c>
      <c r="BF311" s="1">
        <f t="shared" si="178"/>
        <v>-7.8882746962552768E-4</v>
      </c>
      <c r="BG311" s="1">
        <f t="shared" si="179"/>
        <v>-2.7806183404166323E-3</v>
      </c>
      <c r="BH311" s="1">
        <f t="shared" si="180"/>
        <v>0.93348501158402075</v>
      </c>
      <c r="BI311" s="1">
        <f t="shared" si="181"/>
        <v>-0.80843609047291154</v>
      </c>
      <c r="BJ311" s="1">
        <f t="shared" si="182"/>
        <v>-2.8730388607079864</v>
      </c>
      <c r="BK311" s="1">
        <f t="shared" si="183"/>
        <v>-7.4024846767952726</v>
      </c>
      <c r="BL311" s="1">
        <f t="shared" ref="BL311:BR320" si="185">$BS311+$AH$7*SIN(BM311)</f>
        <v>3.429104005416141</v>
      </c>
      <c r="BM311" s="1">
        <f t="shared" si="185"/>
        <v>3.4291040071597818</v>
      </c>
      <c r="BN311" s="1">
        <f t="shared" si="185"/>
        <v>3.4291039808032924</v>
      </c>
      <c r="BO311" s="1">
        <f t="shared" si="185"/>
        <v>3.42910437920216</v>
      </c>
      <c r="BP311" s="1">
        <f t="shared" si="185"/>
        <v>3.4290983570979408</v>
      </c>
      <c r="BQ311" s="1">
        <f t="shared" si="185"/>
        <v>3.4291893869627854</v>
      </c>
      <c r="BR311" s="1">
        <f t="shared" si="185"/>
        <v>3.4278136444598233</v>
      </c>
      <c r="BS311" s="1">
        <f t="shared" si="184"/>
        <v>3.4486666456936481</v>
      </c>
    </row>
    <row r="312" spans="3:71" x14ac:dyDescent="0.2">
      <c r="C312" s="68"/>
      <c r="D312" s="68"/>
      <c r="AI312" s="33"/>
      <c r="AK312" s="33"/>
      <c r="AM312" s="13"/>
      <c r="BC312" s="1">
        <f t="shared" si="176"/>
        <v>-7.4416864711591849E-4</v>
      </c>
      <c r="BD312" s="1">
        <v>6500</v>
      </c>
      <c r="BE312" s="1">
        <f t="shared" si="177"/>
        <v>-3.5792684374789919E-3</v>
      </c>
      <c r="BF312" s="1">
        <f t="shared" si="178"/>
        <v>-7.4416864711591849E-4</v>
      </c>
      <c r="BG312" s="1">
        <f t="shared" si="179"/>
        <v>-2.8350997903630734E-3</v>
      </c>
      <c r="BH312" s="1">
        <f t="shared" si="180"/>
        <v>0.93400020492564828</v>
      </c>
      <c r="BI312" s="1">
        <f t="shared" si="181"/>
        <v>-0.82394027890061716</v>
      </c>
      <c r="BJ312" s="1">
        <f t="shared" si="182"/>
        <v>-2.8461994487720559</v>
      </c>
      <c r="BK312" s="1">
        <f t="shared" si="183"/>
        <v>-6.7213325037176075</v>
      </c>
      <c r="BL312" s="1">
        <f t="shared" si="185"/>
        <v>3.4577795543465388</v>
      </c>
      <c r="BM312" s="1">
        <f t="shared" si="185"/>
        <v>3.45777955615671</v>
      </c>
      <c r="BN312" s="1">
        <f t="shared" si="185"/>
        <v>3.4577795285491524</v>
      </c>
      <c r="BO312" s="1">
        <f t="shared" si="185"/>
        <v>3.4577799496018198</v>
      </c>
      <c r="BP312" s="1">
        <f t="shared" si="185"/>
        <v>3.4577735279843522</v>
      </c>
      <c r="BQ312" s="1">
        <f t="shared" si="185"/>
        <v>3.4578714677232374</v>
      </c>
      <c r="BR312" s="1">
        <f t="shared" si="185"/>
        <v>3.4563780735292675</v>
      </c>
      <c r="BS312" s="1">
        <f t="shared" si="184"/>
        <v>3.4792309528595102</v>
      </c>
    </row>
    <row r="313" spans="3:71" x14ac:dyDescent="0.2">
      <c r="C313" s="68"/>
      <c r="D313" s="68"/>
      <c r="AI313" s="33"/>
      <c r="AK313" s="33"/>
      <c r="AM313" s="13"/>
      <c r="BC313" s="1">
        <f t="shared" si="176"/>
        <v>-6.9929944220103991E-4</v>
      </c>
      <c r="BD313" s="1">
        <v>6550</v>
      </c>
      <c r="BE313" s="1">
        <f t="shared" si="177"/>
        <v>-3.5865790157183688E-3</v>
      </c>
      <c r="BF313" s="1">
        <f t="shared" si="178"/>
        <v>-6.9929944220103991E-4</v>
      </c>
      <c r="BG313" s="1">
        <f t="shared" si="179"/>
        <v>-2.8872795735173287E-3</v>
      </c>
      <c r="BH313" s="1">
        <f t="shared" si="180"/>
        <v>0.93456361622449857</v>
      </c>
      <c r="BI313" s="1">
        <f t="shared" si="181"/>
        <v>-0.83886785630700034</v>
      </c>
      <c r="BJ313" s="1">
        <f t="shared" si="182"/>
        <v>-2.819329023496616</v>
      </c>
      <c r="BK313" s="1">
        <f t="shared" si="183"/>
        <v>-6.152295220359008</v>
      </c>
      <c r="BL313" s="1">
        <f t="shared" si="185"/>
        <v>3.4864716659352486</v>
      </c>
      <c r="BM313" s="1">
        <f t="shared" si="185"/>
        <v>3.4864716677881682</v>
      </c>
      <c r="BN313" s="1">
        <f t="shared" si="185"/>
        <v>3.4864716392490336</v>
      </c>
      <c r="BO313" s="1">
        <f t="shared" si="185"/>
        <v>3.486472078816083</v>
      </c>
      <c r="BP313" s="1">
        <f t="shared" si="185"/>
        <v>3.4864653084996666</v>
      </c>
      <c r="BQ313" s="1">
        <f t="shared" si="185"/>
        <v>3.4865695883526273</v>
      </c>
      <c r="BR313" s="1">
        <f t="shared" si="185"/>
        <v>3.4849638495681545</v>
      </c>
      <c r="BS313" s="1">
        <f t="shared" si="184"/>
        <v>3.5097952600253728</v>
      </c>
    </row>
    <row r="314" spans="3:71" x14ac:dyDescent="0.2">
      <c r="C314" s="68"/>
      <c r="D314" s="68"/>
      <c r="AI314" s="33"/>
      <c r="AK314" s="33"/>
      <c r="AM314" s="13"/>
      <c r="BC314" s="1">
        <f t="shared" si="176"/>
        <v>-6.5421985488089171E-4</v>
      </c>
      <c r="BD314" s="1">
        <v>6600</v>
      </c>
      <c r="BE314" s="1">
        <f t="shared" si="177"/>
        <v>-3.5913330168060005E-3</v>
      </c>
      <c r="BF314" s="1">
        <f t="shared" si="178"/>
        <v>-6.5421985488089171E-4</v>
      </c>
      <c r="BG314" s="1">
        <f t="shared" si="179"/>
        <v>-2.937113161925109E-3</v>
      </c>
      <c r="BH314" s="1">
        <f t="shared" si="180"/>
        <v>0.93517506878250423</v>
      </c>
      <c r="BI314" s="1">
        <f t="shared" si="181"/>
        <v>-0.85320742138014638</v>
      </c>
      <c r="BJ314" s="1">
        <f t="shared" si="182"/>
        <v>-2.7924247967336386</v>
      </c>
      <c r="BK314" s="1">
        <f t="shared" si="183"/>
        <v>-5.6695908663464056</v>
      </c>
      <c r="BL314" s="1">
        <f t="shared" si="185"/>
        <v>3.5151818183095722</v>
      </c>
      <c r="BM314" s="1">
        <f t="shared" si="185"/>
        <v>3.5151818201819096</v>
      </c>
      <c r="BN314" s="1">
        <f t="shared" si="185"/>
        <v>3.5151817910310696</v>
      </c>
      <c r="BO314" s="1">
        <f t="shared" si="185"/>
        <v>3.5151822448871028</v>
      </c>
      <c r="BP314" s="1">
        <f t="shared" si="185"/>
        <v>3.515175178708811</v>
      </c>
      <c r="BQ314" s="1">
        <f t="shared" si="185"/>
        <v>3.5152851957177789</v>
      </c>
      <c r="BR314" s="1">
        <f t="shared" si="185"/>
        <v>3.5135728207306229</v>
      </c>
      <c r="BS314" s="1">
        <f t="shared" si="184"/>
        <v>3.5403595671912349</v>
      </c>
    </row>
    <row r="315" spans="3:71" x14ac:dyDescent="0.2">
      <c r="C315" s="68"/>
      <c r="D315" s="68"/>
      <c r="AI315" s="33"/>
      <c r="AK315" s="33"/>
      <c r="AM315" s="13"/>
      <c r="BC315" s="1">
        <f t="shared" si="176"/>
        <v>-6.0892988515547455E-4</v>
      </c>
      <c r="BD315" s="1">
        <v>6650</v>
      </c>
      <c r="BE315" s="1">
        <f t="shared" si="177"/>
        <v>-3.5934872116267112E-3</v>
      </c>
      <c r="BF315" s="1">
        <f t="shared" si="178"/>
        <v>-6.0892988515547455E-4</v>
      </c>
      <c r="BG315" s="1">
        <f t="shared" si="179"/>
        <v>-2.9845573264712369E-3</v>
      </c>
      <c r="BH315" s="1">
        <f t="shared" si="180"/>
        <v>0.93583436820255206</v>
      </c>
      <c r="BI315" s="1">
        <f t="shared" si="181"/>
        <v>-0.86694767435002718</v>
      </c>
      <c r="BJ315" s="1">
        <f t="shared" si="182"/>
        <v>-2.7654839857970961</v>
      </c>
      <c r="BK315" s="1">
        <f t="shared" si="183"/>
        <v>-5.2547790277107396</v>
      </c>
      <c r="BL315" s="1">
        <f t="shared" si="185"/>
        <v>3.5439114838999926</v>
      </c>
      <c r="BM315" s="1">
        <f t="shared" si="185"/>
        <v>3.5439114857693204</v>
      </c>
      <c r="BN315" s="1">
        <f t="shared" si="185"/>
        <v>3.5439114563215859</v>
      </c>
      <c r="BO315" s="1">
        <f t="shared" si="185"/>
        <v>3.5439119202151206</v>
      </c>
      <c r="BP315" s="1">
        <f t="shared" si="185"/>
        <v>3.5439046124578617</v>
      </c>
      <c r="BQ315" s="1">
        <f t="shared" si="185"/>
        <v>3.5440197348669606</v>
      </c>
      <c r="BR315" s="1">
        <f t="shared" si="185"/>
        <v>3.54220681350415</v>
      </c>
      <c r="BS315" s="1">
        <f t="shared" si="184"/>
        <v>3.570923874357097</v>
      </c>
    </row>
    <row r="316" spans="3:71" x14ac:dyDescent="0.2">
      <c r="C316" s="68"/>
      <c r="D316" s="68"/>
      <c r="AI316" s="33"/>
      <c r="AK316" s="33"/>
      <c r="AM316" s="13"/>
      <c r="BC316" s="1">
        <f t="shared" si="176"/>
        <v>-5.6342953302478756E-4</v>
      </c>
      <c r="BD316" s="1">
        <v>6700</v>
      </c>
      <c r="BE316" s="1">
        <f t="shared" si="177"/>
        <v>-3.5929996961119462E-3</v>
      </c>
      <c r="BF316" s="1">
        <f t="shared" si="178"/>
        <v>-5.6342953302478756E-4</v>
      </c>
      <c r="BG316" s="1">
        <f t="shared" si="179"/>
        <v>-3.0295701630871589E-3</v>
      </c>
      <c r="BH316" s="1">
        <f t="shared" si="180"/>
        <v>0.93654130179200346</v>
      </c>
      <c r="BI316" s="1">
        <f t="shared" si="181"/>
        <v>-0.88007741879089241</v>
      </c>
      <c r="BJ316" s="1">
        <f t="shared" si="182"/>
        <v>-2.7385038141034244</v>
      </c>
      <c r="BK316" s="1">
        <f t="shared" si="183"/>
        <v>-4.8943212676929377</v>
      </c>
      <c r="BL316" s="1">
        <f t="shared" si="185"/>
        <v>3.5726621288875928</v>
      </c>
      <c r="BM316" s="1">
        <f t="shared" si="185"/>
        <v>3.5726621307328013</v>
      </c>
      <c r="BN316" s="1">
        <f t="shared" si="185"/>
        <v>3.5726621012927309</v>
      </c>
      <c r="BO316" s="1">
        <f t="shared" si="185"/>
        <v>3.572662571005436</v>
      </c>
      <c r="BP316" s="1">
        <f t="shared" si="185"/>
        <v>3.5726550768090637</v>
      </c>
      <c r="BQ316" s="1">
        <f t="shared" si="185"/>
        <v>3.5727746486798022</v>
      </c>
      <c r="BR316" s="1">
        <f t="shared" si="185"/>
        <v>3.5708676310034226</v>
      </c>
      <c r="BS316" s="1">
        <f t="shared" si="184"/>
        <v>3.6014881815229596</v>
      </c>
    </row>
    <row r="317" spans="3:71" x14ac:dyDescent="0.2">
      <c r="C317" s="68"/>
      <c r="D317" s="68"/>
      <c r="AI317" s="33"/>
      <c r="AK317" s="33"/>
      <c r="AM317" s="13"/>
      <c r="BC317" s="1">
        <f t="shared" si="176"/>
        <v>-5.1771879848883117E-4</v>
      </c>
      <c r="BD317" s="1">
        <v>6750</v>
      </c>
      <c r="BE317" s="1">
        <f t="shared" si="177"/>
        <v>-3.5898299184630037E-3</v>
      </c>
      <c r="BF317" s="1">
        <f t="shared" si="178"/>
        <v>-5.1771879848883117E-4</v>
      </c>
      <c r="BG317" s="1">
        <f t="shared" si="179"/>
        <v>-3.0721111199741723E-3</v>
      </c>
      <c r="BH317" s="1">
        <f t="shared" si="180"/>
        <v>0.93729563791902271</v>
      </c>
      <c r="BI317" s="1">
        <f t="shared" si="181"/>
        <v>-0.89258556416517043</v>
      </c>
      <c r="BJ317" s="1">
        <f t="shared" si="182"/>
        <v>-2.7114815118572766</v>
      </c>
      <c r="BK317" s="1">
        <f t="shared" si="183"/>
        <v>-4.5780537268522412</v>
      </c>
      <c r="BL317" s="1">
        <f t="shared" si="185"/>
        <v>3.6014352126324316</v>
      </c>
      <c r="BM317" s="1">
        <f t="shared" si="185"/>
        <v>3.6014352144340918</v>
      </c>
      <c r="BN317" s="1">
        <f t="shared" si="185"/>
        <v>3.6014351852911655</v>
      </c>
      <c r="BO317" s="1">
        <f t="shared" si="185"/>
        <v>3.6014356566954242</v>
      </c>
      <c r="BP317" s="1">
        <f t="shared" si="185"/>
        <v>3.6014280314631502</v>
      </c>
      <c r="BQ317" s="1">
        <f t="shared" si="185"/>
        <v>3.6015513774713894</v>
      </c>
      <c r="BR317" s="1">
        <f t="shared" si="185"/>
        <v>3.5995570512860384</v>
      </c>
      <c r="BS317" s="1">
        <f t="shared" si="184"/>
        <v>3.6320524886888217</v>
      </c>
    </row>
    <row r="318" spans="3:71" x14ac:dyDescent="0.2">
      <c r="C318" s="68"/>
      <c r="D318" s="68"/>
      <c r="AI318" s="33"/>
      <c r="AK318" s="33"/>
      <c r="AM318" s="13"/>
      <c r="BC318" s="1">
        <f t="shared" si="176"/>
        <v>-4.7179768154760561E-4</v>
      </c>
      <c r="BD318" s="1">
        <v>6800</v>
      </c>
      <c r="BE318" s="1">
        <f t="shared" si="177"/>
        <v>-3.583938707418187E-3</v>
      </c>
      <c r="BF318" s="1">
        <f t="shared" si="178"/>
        <v>-4.7179768154760561E-4</v>
      </c>
      <c r="BG318" s="1">
        <f t="shared" si="179"/>
        <v>-3.1121410258705814E-3</v>
      </c>
      <c r="BH318" s="1">
        <f t="shared" si="180"/>
        <v>0.9380971253219248</v>
      </c>
      <c r="BI318" s="1">
        <f t="shared" si="181"/>
        <v>-0.90446112913651355</v>
      </c>
      <c r="BJ318" s="1">
        <f t="shared" si="182"/>
        <v>-2.6844143167862042</v>
      </c>
      <c r="BK318" s="1">
        <f t="shared" si="183"/>
        <v>-4.2981973248819507</v>
      </c>
      <c r="BL318" s="1">
        <f t="shared" si="185"/>
        <v>3.6302321870814365</v>
      </c>
      <c r="BM318" s="1">
        <f t="shared" si="185"/>
        <v>3.630232188822109</v>
      </c>
      <c r="BN318" s="1">
        <f t="shared" si="185"/>
        <v>3.6302321602463588</v>
      </c>
      <c r="BO318" s="1">
        <f t="shared" si="185"/>
        <v>3.6302326293601825</v>
      </c>
      <c r="BP318" s="1">
        <f t="shared" si="185"/>
        <v>3.6302249281676091</v>
      </c>
      <c r="BQ318" s="1">
        <f t="shared" si="185"/>
        <v>3.630351358547721</v>
      </c>
      <c r="BR318" s="1">
        <f t="shared" si="185"/>
        <v>3.6282768256916187</v>
      </c>
      <c r="BS318" s="1">
        <f t="shared" si="184"/>
        <v>3.6626167958546842</v>
      </c>
    </row>
    <row r="319" spans="3:71" x14ac:dyDescent="0.2">
      <c r="C319" s="68"/>
      <c r="D319" s="68"/>
      <c r="AI319" s="33"/>
      <c r="AK319" s="33"/>
      <c r="AM319" s="13"/>
      <c r="BC319" s="1">
        <f t="shared" si="176"/>
        <v>-4.2566618220111043E-4</v>
      </c>
      <c r="BD319" s="1">
        <v>6850</v>
      </c>
      <c r="BE319" s="1">
        <f t="shared" si="177"/>
        <v>-3.5752883015892239E-3</v>
      </c>
      <c r="BF319" s="1">
        <f t="shared" si="178"/>
        <v>-4.2566618220111043E-4</v>
      </c>
      <c r="BG319" s="1">
        <f t="shared" si="179"/>
        <v>-3.1496221193881135E-3</v>
      </c>
      <c r="BH319" s="1">
        <f t="shared" si="180"/>
        <v>0.9389454923718209</v>
      </c>
      <c r="BI319" s="1">
        <f t="shared" si="181"/>
        <v>-0.91569324568012855</v>
      </c>
      <c r="BJ319" s="1">
        <f t="shared" si="182"/>
        <v>-2.6572994749279979</v>
      </c>
      <c r="BK319" s="1">
        <f t="shared" si="183"/>
        <v>-4.0486970391595181</v>
      </c>
      <c r="BL319" s="1">
        <f t="shared" si="185"/>
        <v>3.6590544961543587</v>
      </c>
      <c r="BM319" s="1">
        <f t="shared" si="185"/>
        <v>3.6590544978188397</v>
      </c>
      <c r="BN319" s="1">
        <f t="shared" si="185"/>
        <v>3.6590544700570251</v>
      </c>
      <c r="BO319" s="1">
        <f t="shared" si="185"/>
        <v>3.6590549330954079</v>
      </c>
      <c r="BP319" s="1">
        <f t="shared" si="185"/>
        <v>3.6590472101094877</v>
      </c>
      <c r="BQ319" s="1">
        <f t="shared" si="185"/>
        <v>3.6591760257098449</v>
      </c>
      <c r="BR319" s="1">
        <f t="shared" si="185"/>
        <v>3.6570286772058704</v>
      </c>
      <c r="BS319" s="1">
        <f t="shared" si="184"/>
        <v>3.6931811030205464</v>
      </c>
    </row>
    <row r="320" spans="3:71" x14ac:dyDescent="0.2">
      <c r="C320" s="68"/>
      <c r="D320" s="68"/>
      <c r="AI320" s="33"/>
      <c r="AK320" s="33"/>
      <c r="AM320" s="13"/>
      <c r="BC320" s="1">
        <f t="shared" si="176"/>
        <v>-3.7932430044934542E-4</v>
      </c>
      <c r="BD320" s="1">
        <v>6900</v>
      </c>
      <c r="BE320" s="1">
        <f t="shared" si="177"/>
        <v>-3.5638423798894617E-3</v>
      </c>
      <c r="BF320" s="1">
        <f t="shared" si="178"/>
        <v>-3.7932430044934542E-4</v>
      </c>
      <c r="BG320" s="1">
        <f t="shared" si="179"/>
        <v>-3.1845180794401163E-3</v>
      </c>
      <c r="BH320" s="1">
        <f t="shared" si="180"/>
        <v>0.93984044628891195</v>
      </c>
      <c r="BI320" s="1">
        <f t="shared" si="181"/>
        <v>-0.92627116401906839</v>
      </c>
      <c r="BJ320" s="1">
        <f t="shared" si="182"/>
        <v>-2.6301342414743698</v>
      </c>
      <c r="BK320" s="1">
        <f t="shared" si="183"/>
        <v>-3.8247693192353371</v>
      </c>
      <c r="BL320" s="1">
        <f t="shared" si="185"/>
        <v>3.6879035751063829</v>
      </c>
      <c r="BM320" s="1">
        <f t="shared" si="185"/>
        <v>3.6879035766818791</v>
      </c>
      <c r="BN320" s="1">
        <f t="shared" si="185"/>
        <v>3.6879035499542843</v>
      </c>
      <c r="BO320" s="1">
        <f t="shared" si="185"/>
        <v>3.6879040033761394</v>
      </c>
      <c r="BP320" s="1">
        <f t="shared" si="185"/>
        <v>3.6878963112912597</v>
      </c>
      <c r="BQ320" s="1">
        <f t="shared" si="185"/>
        <v>3.6880268087041883</v>
      </c>
      <c r="BR320" s="1">
        <f t="shared" si="185"/>
        <v>3.6858142988511422</v>
      </c>
      <c r="BS320" s="1">
        <f t="shared" si="184"/>
        <v>3.7237454101864085</v>
      </c>
    </row>
    <row r="321" spans="3:71" x14ac:dyDescent="0.2">
      <c r="C321" s="68"/>
      <c r="D321" s="68"/>
      <c r="AI321" s="33"/>
      <c r="AK321" s="33"/>
      <c r="AM321" s="13"/>
      <c r="BC321" s="1">
        <f t="shared" si="176"/>
        <v>-3.3277203629231145E-4</v>
      </c>
      <c r="BD321" s="1">
        <v>6950</v>
      </c>
      <c r="BE321" s="1">
        <f t="shared" si="177"/>
        <v>-3.5495660930730576E-3</v>
      </c>
      <c r="BF321" s="1">
        <f t="shared" si="178"/>
        <v>-3.3277203629231145E-4</v>
      </c>
      <c r="BG321" s="1">
        <f t="shared" si="179"/>
        <v>-3.2167940567807462E-3</v>
      </c>
      <c r="BH321" s="1">
        <f t="shared" si="180"/>
        <v>0.94078167231287668</v>
      </c>
      <c r="BI321" s="1">
        <f t="shared" si="181"/>
        <v>-0.93618425841555619</v>
      </c>
      <c r="BJ321" s="1">
        <f t="shared" si="182"/>
        <v>-2.6029158816747668</v>
      </c>
      <c r="BK321" s="1">
        <f t="shared" si="183"/>
        <v>-3.6225849598066358</v>
      </c>
      <c r="BL321" s="1">
        <f t="shared" ref="BL321:BR330" si="186">$BS321+$AH$7*SIN(BM321)</f>
        <v>3.7167808498659514</v>
      </c>
      <c r="BM321" s="1">
        <f t="shared" si="186"/>
        <v>3.7167808513421909</v>
      </c>
      <c r="BN321" s="1">
        <f t="shared" si="186"/>
        <v>3.7167808258400896</v>
      </c>
      <c r="BO321" s="1">
        <f t="shared" si="186"/>
        <v>3.7167812663900195</v>
      </c>
      <c r="BP321" s="1">
        <f t="shared" si="186"/>
        <v>3.7167736558882138</v>
      </c>
      <c r="BQ321" s="1">
        <f t="shared" si="186"/>
        <v>3.7169051326167497</v>
      </c>
      <c r="BR321" s="1">
        <f t="shared" si="186"/>
        <v>3.7146353521049611</v>
      </c>
      <c r="BS321" s="1">
        <f t="shared" si="184"/>
        <v>3.754309717352271</v>
      </c>
    </row>
    <row r="322" spans="3:71" x14ac:dyDescent="0.2">
      <c r="C322" s="68"/>
      <c r="D322" s="68"/>
      <c r="AI322" s="33"/>
      <c r="AK322" s="33"/>
      <c r="AM322" s="13"/>
      <c r="BC322" s="1">
        <f t="shared" si="176"/>
        <v>-2.8600938973000808E-4</v>
      </c>
      <c r="BD322" s="1">
        <v>7000</v>
      </c>
      <c r="BE322" s="1">
        <f t="shared" si="177"/>
        <v>-3.5324260964010932E-3</v>
      </c>
      <c r="BF322" s="1">
        <f t="shared" si="178"/>
        <v>-2.8600938973000808E-4</v>
      </c>
      <c r="BG322" s="1">
        <f t="shared" si="179"/>
        <v>-3.2464167066710852E-3</v>
      </c>
      <c r="BH322" s="1">
        <f t="shared" si="180"/>
        <v>0.94176883282789414</v>
      </c>
      <c r="BI322" s="1">
        <f t="shared" si="181"/>
        <v>-0.94542203384679935</v>
      </c>
      <c r="BJ322" s="1">
        <f t="shared" si="182"/>
        <v>-2.5756416718040636</v>
      </c>
      <c r="BK322" s="1">
        <f t="shared" si="183"/>
        <v>-3.4390423797850054</v>
      </c>
      <c r="BL322" s="1">
        <f t="shared" si="186"/>
        <v>3.74568773634642</v>
      </c>
      <c r="BM322" s="1">
        <f t="shared" si="186"/>
        <v>3.7456877377156905</v>
      </c>
      <c r="BN322" s="1">
        <f t="shared" si="186"/>
        <v>3.7456877135995215</v>
      </c>
      <c r="BO322" s="1">
        <f t="shared" si="186"/>
        <v>3.7456881383437564</v>
      </c>
      <c r="BP322" s="1">
        <f t="shared" si="186"/>
        <v>3.7456806575857615</v>
      </c>
      <c r="BQ322" s="1">
        <f t="shared" si="186"/>
        <v>3.7458124172090161</v>
      </c>
      <c r="BR322" s="1">
        <f t="shared" si="186"/>
        <v>3.7434934653480432</v>
      </c>
      <c r="BS322" s="1">
        <f t="shared" si="184"/>
        <v>3.7848740245181332</v>
      </c>
    </row>
    <row r="323" spans="3:71" x14ac:dyDescent="0.2">
      <c r="C323" s="68"/>
      <c r="D323" s="68"/>
      <c r="AI323" s="33"/>
      <c r="AK323" s="33"/>
      <c r="AM323" s="13"/>
      <c r="BC323" s="1">
        <f t="shared" si="176"/>
        <v>-2.3903636076243488E-4</v>
      </c>
      <c r="BD323" s="1">
        <v>7050</v>
      </c>
      <c r="BE323" s="1">
        <f t="shared" si="177"/>
        <v>-3.5123905834469091E-3</v>
      </c>
      <c r="BF323" s="1">
        <f t="shared" si="178"/>
        <v>-2.3903636076243488E-4</v>
      </c>
      <c r="BG323" s="1">
        <f t="shared" si="179"/>
        <v>-3.2733542226844742E-3</v>
      </c>
      <c r="BH323" s="1">
        <f t="shared" si="180"/>
        <v>0.94280156644296242</v>
      </c>
      <c r="BI323" s="1">
        <f t="shared" si="181"/>
        <v>-0.95397413359499827</v>
      </c>
      <c r="BJ323" s="1">
        <f t="shared" si="182"/>
        <v>-2.5483089001979446</v>
      </c>
      <c r="BK323" s="1">
        <f t="shared" si="183"/>
        <v>-3.2716026029651766</v>
      </c>
      <c r="BL323" s="1">
        <f t="shared" si="186"/>
        <v>3.7746256397301523</v>
      </c>
      <c r="BM323" s="1">
        <f t="shared" si="186"/>
        <v>3.7746256409872725</v>
      </c>
      <c r="BN323" s="1">
        <f t="shared" si="186"/>
        <v>3.774625618385544</v>
      </c>
      <c r="BO323" s="1">
        <f t="shared" si="186"/>
        <v>3.7746260247415147</v>
      </c>
      <c r="BP323" s="1">
        <f t="shared" si="186"/>
        <v>3.7746187188950149</v>
      </c>
      <c r="BQ323" s="1">
        <f t="shared" si="186"/>
        <v>3.7747500761936839</v>
      </c>
      <c r="BR323" s="1">
        <f t="shared" si="186"/>
        <v>3.7723902323432132</v>
      </c>
      <c r="BS323" s="1">
        <f t="shared" si="184"/>
        <v>3.8154383316839957</v>
      </c>
    </row>
    <row r="324" spans="3:71" x14ac:dyDescent="0.2">
      <c r="C324" s="68"/>
      <c r="D324" s="68"/>
      <c r="AI324" s="33"/>
      <c r="AK324" s="33"/>
      <c r="AM324" s="13"/>
      <c r="BC324" s="1">
        <f t="shared" si="176"/>
        <v>-1.9185294938959272E-4</v>
      </c>
      <c r="BD324" s="1">
        <v>7100</v>
      </c>
      <c r="BE324" s="1">
        <f t="shared" si="177"/>
        <v>-3.4894293210490663E-3</v>
      </c>
      <c r="BF324" s="1">
        <f t="shared" si="178"/>
        <v>-1.9185294938959272E-4</v>
      </c>
      <c r="BG324" s="1">
        <f t="shared" si="179"/>
        <v>-3.2975763716594736E-3</v>
      </c>
      <c r="BH324" s="1">
        <f t="shared" si="180"/>
        <v>0.9438794870283006</v>
      </c>
      <c r="BI324" s="1">
        <f t="shared" si="181"/>
        <v>-0.96183034778141552</v>
      </c>
      <c r="BJ324" s="1">
        <f t="shared" si="182"/>
        <v>-2.5209148683597808</v>
      </c>
      <c r="BK324" s="1">
        <f t="shared" si="183"/>
        <v>-3.1181671996921554</v>
      </c>
      <c r="BL324" s="1">
        <f t="shared" si="186"/>
        <v>3.8035959537236885</v>
      </c>
      <c r="BM324" s="1">
        <f t="shared" si="186"/>
        <v>3.8035959548659179</v>
      </c>
      <c r="BN324" s="1">
        <f t="shared" si="186"/>
        <v>3.8035959338748411</v>
      </c>
      <c r="BO324" s="1">
        <f t="shared" si="186"/>
        <v>3.8035963196339617</v>
      </c>
      <c r="BP324" s="1">
        <f t="shared" si="186"/>
        <v>3.8035892304449148</v>
      </c>
      <c r="BQ324" s="1">
        <f t="shared" si="186"/>
        <v>3.803719516448445</v>
      </c>
      <c r="BR324" s="1">
        <f t="shared" si="186"/>
        <v>3.8013272107466669</v>
      </c>
      <c r="BS324" s="1">
        <f t="shared" si="184"/>
        <v>3.8460026388498578</v>
      </c>
    </row>
    <row r="325" spans="3:71" x14ac:dyDescent="0.2">
      <c r="C325" s="68"/>
      <c r="D325" s="68"/>
      <c r="AI325" s="33"/>
      <c r="AK325" s="33"/>
      <c r="AM325" s="13"/>
      <c r="BC325" s="1">
        <f t="shared" si="176"/>
        <v>-1.4445915561148029E-4</v>
      </c>
      <c r="BD325" s="1">
        <v>7150</v>
      </c>
      <c r="BE325" s="1">
        <f t="shared" si="177"/>
        <v>-3.4635136854162438E-3</v>
      </c>
      <c r="BF325" s="1">
        <f t="shared" si="178"/>
        <v>-1.4445915561148029E-4</v>
      </c>
      <c r="BG325" s="1">
        <f t="shared" si="179"/>
        <v>-3.3190545298047635E-3</v>
      </c>
      <c r="BH325" s="1">
        <f t="shared" si="180"/>
        <v>0.94500218270877301</v>
      </c>
      <c r="BI325" s="1">
        <f t="shared" si="181"/>
        <v>-0.9689806228743898</v>
      </c>
      <c r="BJ325" s="1">
        <f t="shared" si="182"/>
        <v>-2.4934568921428109</v>
      </c>
      <c r="BK325" s="1">
        <f t="shared" si="183"/>
        <v>-2.9769866836293306</v>
      </c>
      <c r="BL325" s="1">
        <f t="shared" si="186"/>
        <v>3.8326000597826657</v>
      </c>
      <c r="BM325" s="1">
        <f t="shared" si="186"/>
        <v>3.8326000608095581</v>
      </c>
      <c r="BN325" s="1">
        <f t="shared" si="186"/>
        <v>3.8326000414933867</v>
      </c>
      <c r="BO325" s="1">
        <f t="shared" si="186"/>
        <v>3.832600404836775</v>
      </c>
      <c r="BP325" s="1">
        <f t="shared" si="186"/>
        <v>3.8325935702491725</v>
      </c>
      <c r="BQ325" s="1">
        <f t="shared" si="186"/>
        <v>3.8327221371663573</v>
      </c>
      <c r="BR325" s="1">
        <f t="shared" si="186"/>
        <v>3.8303059206529562</v>
      </c>
      <c r="BS325" s="1">
        <f t="shared" si="184"/>
        <v>3.8765669460157199</v>
      </c>
    </row>
    <row r="326" spans="3:71" x14ac:dyDescent="0.2">
      <c r="C326" s="68"/>
      <c r="D326" s="68"/>
      <c r="AI326" s="33"/>
      <c r="AK326" s="33"/>
      <c r="AM326" s="13"/>
      <c r="BC326" s="1">
        <f t="shared" si="176"/>
        <v>-9.6854979428098904E-5</v>
      </c>
      <c r="BD326" s="1">
        <v>7200</v>
      </c>
      <c r="BE326" s="1">
        <f t="shared" si="177"/>
        <v>-3.4346166993839198E-3</v>
      </c>
      <c r="BF326" s="1">
        <f t="shared" si="178"/>
        <v>-9.6854979428098904E-5</v>
      </c>
      <c r="BG326" s="1">
        <f t="shared" si="179"/>
        <v>-3.3377617199558209E-3</v>
      </c>
      <c r="BH326" s="1">
        <f t="shared" si="180"/>
        <v>0.94616921481543181</v>
      </c>
      <c r="BI326" s="1">
        <f t="shared" si="181"/>
        <v>-0.97541507220104828</v>
      </c>
      <c r="BJ326" s="1">
        <f t="shared" si="182"/>
        <v>-2.4659323030114431</v>
      </c>
      <c r="BK326" s="1">
        <f t="shared" si="183"/>
        <v>-2.8465908521371022</v>
      </c>
      <c r="BL326" s="1">
        <f t="shared" si="186"/>
        <v>3.8616393263051729</v>
      </c>
      <c r="BM326" s="1">
        <f t="shared" si="186"/>
        <v>3.8616393272183798</v>
      </c>
      <c r="BN326" s="1">
        <f t="shared" si="186"/>
        <v>3.8616393096104265</v>
      </c>
      <c r="BO326" s="1">
        <f t="shared" si="186"/>
        <v>3.8616396491174072</v>
      </c>
      <c r="BP326" s="1">
        <f t="shared" si="186"/>
        <v>3.8616331029462274</v>
      </c>
      <c r="BQ326" s="1">
        <f t="shared" si="186"/>
        <v>3.8617593289415231</v>
      </c>
      <c r="BR326" s="1">
        <f t="shared" si="186"/>
        <v>3.8593278431750635</v>
      </c>
      <c r="BS326" s="1">
        <f t="shared" si="184"/>
        <v>3.9071312531815825</v>
      </c>
    </row>
    <row r="327" spans="3:71" x14ac:dyDescent="0.2">
      <c r="C327" s="68"/>
      <c r="D327" s="68"/>
      <c r="AI327" s="33"/>
      <c r="AK327" s="33"/>
      <c r="AM327" s="13"/>
      <c r="BC327" s="1">
        <f t="shared" si="176"/>
        <v>-4.9040420839448554E-5</v>
      </c>
      <c r="BD327" s="1">
        <v>7250</v>
      </c>
      <c r="BE327" s="1">
        <f t="shared" si="177"/>
        <v>-3.4027130708179421E-3</v>
      </c>
      <c r="BF327" s="1">
        <f t="shared" si="178"/>
        <v>-4.9040420839448554E-5</v>
      </c>
      <c r="BG327" s="1">
        <f t="shared" si="179"/>
        <v>-3.3536726499784936E-3</v>
      </c>
      <c r="BH327" s="1">
        <f t="shared" si="180"/>
        <v>0.94738011679645961</v>
      </c>
      <c r="BI327" s="1">
        <f t="shared" si="181"/>
        <v>-0.98112398749216467</v>
      </c>
      <c r="BJ327" s="1">
        <f t="shared" si="182"/>
        <v>-2.4383384493854807</v>
      </c>
      <c r="BK327" s="1">
        <f t="shared" si="183"/>
        <v>-2.725735172984308</v>
      </c>
      <c r="BL327" s="1">
        <f t="shared" si="186"/>
        <v>3.8907151077922815</v>
      </c>
      <c r="BM327" s="1">
        <f t="shared" si="186"/>
        <v>3.8907151085953156</v>
      </c>
      <c r="BN327" s="1">
        <f t="shared" si="186"/>
        <v>3.8907150926995886</v>
      </c>
      <c r="BO327" s="1">
        <f t="shared" si="186"/>
        <v>3.8907154073489858</v>
      </c>
      <c r="BP327" s="1">
        <f t="shared" si="186"/>
        <v>3.8907091790104125</v>
      </c>
      <c r="BQ327" s="1">
        <f t="shared" si="186"/>
        <v>3.89083247278906</v>
      </c>
      <c r="BR327" s="1">
        <f t="shared" si="186"/>
        <v>3.8883944190608855</v>
      </c>
      <c r="BS327" s="1">
        <f t="shared" si="184"/>
        <v>3.9376955603474446</v>
      </c>
    </row>
    <row r="328" spans="3:71" x14ac:dyDescent="0.2">
      <c r="C328" s="68"/>
      <c r="D328" s="68"/>
      <c r="AI328" s="33"/>
      <c r="AK328" s="33"/>
      <c r="AM328" s="13"/>
      <c r="BC328" s="1">
        <f t="shared" si="176"/>
        <v>-1.015479845527939E-6</v>
      </c>
      <c r="BD328" s="1">
        <v>7300</v>
      </c>
      <c r="BE328" s="1">
        <f t="shared" si="177"/>
        <v>-3.3677792321550213E-3</v>
      </c>
      <c r="BF328" s="1">
        <f t="shared" si="178"/>
        <v>-1.015479845527939E-6</v>
      </c>
      <c r="BG328" s="1">
        <f t="shared" si="179"/>
        <v>-3.3667637523094934E-3</v>
      </c>
      <c r="BH328" s="1">
        <f t="shared" si="180"/>
        <v>0.948634393088991</v>
      </c>
      <c r="BI328" s="1">
        <f t="shared" si="181"/>
        <v>-0.98609785148910822</v>
      </c>
      <c r="BJ328" s="1">
        <f t="shared" si="182"/>
        <v>-2.4106726980710378</v>
      </c>
      <c r="BK328" s="1">
        <f t="shared" si="183"/>
        <v>-2.6133590644316267</v>
      </c>
      <c r="BL328" s="1">
        <f t="shared" si="186"/>
        <v>3.9198287439745272</v>
      </c>
      <c r="BM328" s="1">
        <f t="shared" si="186"/>
        <v>3.919828744672496</v>
      </c>
      <c r="BN328" s="1">
        <f t="shared" si="186"/>
        <v>3.9198287304658894</v>
      </c>
      <c r="BO328" s="1">
        <f t="shared" si="186"/>
        <v>3.9198290196302406</v>
      </c>
      <c r="BP328" s="1">
        <f t="shared" si="186"/>
        <v>3.919823133932506</v>
      </c>
      <c r="BQ328" s="1">
        <f t="shared" si="186"/>
        <v>3.919942939098612</v>
      </c>
      <c r="BR328" s="1">
        <f t="shared" si="186"/>
        <v>3.9175070473474287</v>
      </c>
      <c r="BS328" s="1">
        <f t="shared" si="184"/>
        <v>3.9682598675133072</v>
      </c>
    </row>
    <row r="329" spans="3:71" x14ac:dyDescent="0.2">
      <c r="C329" s="68"/>
      <c r="D329" s="68"/>
      <c r="AI329" s="33"/>
      <c r="AK329" s="33"/>
      <c r="AM329" s="13"/>
      <c r="BC329" s="1">
        <f t="shared" si="176"/>
        <v>4.7219843553662072E-5</v>
      </c>
      <c r="BD329" s="1">
        <v>7350</v>
      </c>
      <c r="BE329" s="1">
        <f t="shared" si="177"/>
        <v>-3.3297933810647494E-3</v>
      </c>
      <c r="BF329" s="1">
        <f t="shared" si="178"/>
        <v>4.7219843553662072E-5</v>
      </c>
      <c r="BG329" s="1">
        <f t="shared" si="179"/>
        <v>-3.3770132246184114E-3</v>
      </c>
      <c r="BH329" s="1">
        <f t="shared" si="180"/>
        <v>0.94993151795351238</v>
      </c>
      <c r="BI329" s="1">
        <f t="shared" si="181"/>
        <v>-0.99032735164109897</v>
      </c>
      <c r="BJ329" s="1">
        <f t="shared" si="182"/>
        <v>-2.3829324357818993</v>
      </c>
      <c r="BK329" s="1">
        <f t="shared" si="183"/>
        <v>-2.5085531003056722</v>
      </c>
      <c r="BL329" s="1">
        <f t="shared" si="186"/>
        <v>3.9489815589031583</v>
      </c>
      <c r="BM329" s="1">
        <f t="shared" si="186"/>
        <v>3.9489815595024766</v>
      </c>
      <c r="BN329" s="1">
        <f t="shared" si="186"/>
        <v>3.9489815469374379</v>
      </c>
      <c r="BO329" s="1">
        <f t="shared" si="186"/>
        <v>3.9489818103704124</v>
      </c>
      <c r="BP329" s="1">
        <f t="shared" si="186"/>
        <v>3.9489762873678234</v>
      </c>
      <c r="BQ329" s="1">
        <f t="shared" si="186"/>
        <v>3.9490920865208858</v>
      </c>
      <c r="BR329" s="1">
        <f t="shared" si="186"/>
        <v>3.9466670840539599</v>
      </c>
      <c r="BS329" s="1">
        <f t="shared" si="184"/>
        <v>3.9988241746791693</v>
      </c>
    </row>
    <row r="330" spans="3:71" x14ac:dyDescent="0.2">
      <c r="C330" s="68"/>
      <c r="D330" s="68"/>
      <c r="AI330" s="33"/>
      <c r="AK330" s="33"/>
      <c r="AM330" s="13"/>
      <c r="BC330" s="1">
        <f t="shared" si="176"/>
        <v>9.5665549358121046E-5</v>
      </c>
      <c r="BD330" s="1">
        <v>7400</v>
      </c>
      <c r="BE330" s="1">
        <f t="shared" si="177"/>
        <v>-3.2887355222119322E-3</v>
      </c>
      <c r="BF330" s="1">
        <f t="shared" si="178"/>
        <v>9.5665549358121046E-5</v>
      </c>
      <c r="BG330" s="1">
        <f t="shared" si="179"/>
        <v>-3.3844010715700533E-3</v>
      </c>
      <c r="BH330" s="1">
        <f t="shared" si="180"/>
        <v>0.9512709342727782</v>
      </c>
      <c r="BI330" s="1">
        <f t="shared" si="181"/>
        <v>-0.9938033949200108</v>
      </c>
      <c r="BJ330" s="1">
        <f t="shared" si="182"/>
        <v>-2.3551150707549966</v>
      </c>
      <c r="BK330" s="1">
        <f t="shared" si="183"/>
        <v>-2.4105329892262835</v>
      </c>
      <c r="BL330" s="1">
        <f t="shared" si="186"/>
        <v>3.9781748600050455</v>
      </c>
      <c r="BM330" s="1">
        <f t="shared" si="186"/>
        <v>3.9781748605131382</v>
      </c>
      <c r="BN330" s="1">
        <f t="shared" si="186"/>
        <v>3.9781748495207165</v>
      </c>
      <c r="BO330" s="1">
        <f t="shared" si="186"/>
        <v>3.9781750873381503</v>
      </c>
      <c r="BP330" s="1">
        <f t="shared" si="186"/>
        <v>3.9781699422500494</v>
      </c>
      <c r="BQ330" s="1">
        <f t="shared" si="186"/>
        <v>3.9782812607870133</v>
      </c>
      <c r="BR330" s="1">
        <f t="shared" si="186"/>
        <v>3.9758758409153443</v>
      </c>
      <c r="BS330" s="1">
        <f t="shared" si="184"/>
        <v>4.0293884818450314</v>
      </c>
    </row>
    <row r="331" spans="3:71" x14ac:dyDescent="0.2">
      <c r="C331" s="68"/>
      <c r="D331" s="68"/>
      <c r="AI331" s="33"/>
      <c r="AK331" s="33"/>
      <c r="AM331" s="13"/>
      <c r="BC331" s="1">
        <f t="shared" si="176"/>
        <v>1.4432163756784985E-4</v>
      </c>
      <c r="BD331" s="1">
        <v>7450</v>
      </c>
      <c r="BE331" s="1">
        <f t="shared" si="177"/>
        <v>-3.2445875100918205E-3</v>
      </c>
      <c r="BF331" s="1">
        <f t="shared" si="178"/>
        <v>1.4432163756784985E-4</v>
      </c>
      <c r="BG331" s="1">
        <f t="shared" si="179"/>
        <v>-3.3889091476596704E-3</v>
      </c>
      <c r="BH331" s="1">
        <f t="shared" si="180"/>
        <v>0.95265205231744454</v>
      </c>
      <c r="BI331" s="1">
        <f t="shared" si="181"/>
        <v>-0.99651712377870594</v>
      </c>
      <c r="BJ331" s="1">
        <f t="shared" si="182"/>
        <v>-2.3272180344636344</v>
      </c>
      <c r="BK331" s="1">
        <f t="shared" si="183"/>
        <v>-2.3186187498125364</v>
      </c>
      <c r="BL331" s="1">
        <f t="shared" ref="BL331:BR340" si="187">$BS331+$AH$7*SIN(BM331)</f>
        <v>4.0074099371001806</v>
      </c>
      <c r="BM331" s="1">
        <f t="shared" si="187"/>
        <v>4.0074099375251864</v>
      </c>
      <c r="BN331" s="1">
        <f t="shared" si="187"/>
        <v>4.0074099280183706</v>
      </c>
      <c r="BO331" s="1">
        <f t="shared" si="187"/>
        <v>4.0074101406734517</v>
      </c>
      <c r="BP331" s="1">
        <f t="shared" si="187"/>
        <v>4.0074053838689965</v>
      </c>
      <c r="BQ331" s="1">
        <f t="shared" si="187"/>
        <v>4.0075117934607887</v>
      </c>
      <c r="BR331" s="1">
        <f t="shared" si="187"/>
        <v>4.0051345841567487</v>
      </c>
      <c r="BS331" s="1">
        <f t="shared" si="184"/>
        <v>4.059952789010894</v>
      </c>
    </row>
    <row r="332" spans="3:71" x14ac:dyDescent="0.2">
      <c r="C332" s="68"/>
      <c r="D332" s="68"/>
      <c r="AI332" s="33"/>
      <c r="AK332" s="33"/>
      <c r="AM332" s="13"/>
      <c r="BC332" s="1">
        <f t="shared" si="176"/>
        <v>1.9318810818284805E-4</v>
      </c>
      <c r="BD332" s="1">
        <v>7500</v>
      </c>
      <c r="BE332" s="1">
        <f t="shared" si="177"/>
        <v>-3.1973330929042569E-3</v>
      </c>
      <c r="BF332" s="1">
        <f t="shared" si="178"/>
        <v>1.9318810818284805E-4</v>
      </c>
      <c r="BG332" s="1">
        <f t="shared" si="179"/>
        <v>-3.3905212010871049E-3</v>
      </c>
      <c r="BH332" s="1">
        <f t="shared" si="180"/>
        <v>0.95407424848090161</v>
      </c>
      <c r="BI332" s="1">
        <f t="shared" si="181"/>
        <v>-0.99845993327732896</v>
      </c>
      <c r="BJ332" s="1">
        <f t="shared" si="182"/>
        <v>-2.2992387834319836</v>
      </c>
      <c r="BK332" s="1">
        <f t="shared" si="183"/>
        <v>-2.2322179103494699</v>
      </c>
      <c r="BL332" s="1">
        <f t="shared" si="187"/>
        <v>4.0366880613807909</v>
      </c>
      <c r="BM332" s="1">
        <f t="shared" si="187"/>
        <v>4.0366880617312724</v>
      </c>
      <c r="BN332" s="1">
        <f t="shared" si="187"/>
        <v>4.0366880536085139</v>
      </c>
      <c r="BO332" s="1">
        <f t="shared" si="187"/>
        <v>4.0366882418617749</v>
      </c>
      <c r="BP332" s="1">
        <f t="shared" si="187"/>
        <v>4.0366838789105532</v>
      </c>
      <c r="BQ332" s="1">
        <f t="shared" si="187"/>
        <v>4.0367850006241524</v>
      </c>
      <c r="BR332" s="1">
        <f t="shared" si="187"/>
        <v>4.0344445333108521</v>
      </c>
      <c r="BS332" s="1">
        <f t="shared" si="184"/>
        <v>4.0905170961767556</v>
      </c>
    </row>
    <row r="333" spans="3:71" x14ac:dyDescent="0.2">
      <c r="C333" s="68"/>
      <c r="D333" s="68"/>
      <c r="AI333" s="33"/>
      <c r="AK333" s="33"/>
      <c r="AM333" s="13"/>
      <c r="BC333" s="1">
        <f t="shared" si="176"/>
        <v>2.4226496120311565E-4</v>
      </c>
      <c r="BD333" s="1">
        <v>7550</v>
      </c>
      <c r="BE333" s="1">
        <f t="shared" si="177"/>
        <v>-3.146957957425687E-3</v>
      </c>
      <c r="BF333" s="1">
        <f t="shared" si="178"/>
        <v>2.4226496120311565E-4</v>
      </c>
      <c r="BG333" s="1">
        <f t="shared" si="179"/>
        <v>-3.3892229186288027E-3</v>
      </c>
      <c r="BH333" s="1">
        <f t="shared" si="180"/>
        <v>0.95553686398609528</v>
      </c>
      <c r="BI333" s="1">
        <f t="shared" si="181"/>
        <v>-0.99962348940008616</v>
      </c>
      <c r="BJ333" s="1">
        <f t="shared" si="182"/>
        <v>-2.2711748011542774</v>
      </c>
      <c r="BK333" s="1">
        <f t="shared" si="183"/>
        <v>-2.150811853849127</v>
      </c>
      <c r="BL333" s="1">
        <f t="shared" si="187"/>
        <v>4.0660104843511631</v>
      </c>
      <c r="BM333" s="1">
        <f t="shared" si="187"/>
        <v>4.0660104846358385</v>
      </c>
      <c r="BN333" s="1">
        <f t="shared" si="187"/>
        <v>4.0660104777846557</v>
      </c>
      <c r="BO333" s="1">
        <f t="shared" si="187"/>
        <v>4.0660106426695171</v>
      </c>
      <c r="BP333" s="1">
        <f t="shared" si="187"/>
        <v>4.0660066744571202</v>
      </c>
      <c r="BQ333" s="1">
        <f t="shared" si="187"/>
        <v>4.0661021814965803</v>
      </c>
      <c r="BR333" s="1">
        <f t="shared" si="187"/>
        <v>4.0638068600786825</v>
      </c>
      <c r="BS333" s="1">
        <f t="shared" si="184"/>
        <v>4.1210814033426182</v>
      </c>
    </row>
    <row r="334" spans="3:71" x14ac:dyDescent="0.2">
      <c r="C334" s="68"/>
      <c r="D334" s="68"/>
      <c r="AI334" s="33"/>
      <c r="AK334" s="33"/>
      <c r="AM334" s="13"/>
      <c r="BC334" s="1">
        <f t="shared" si="176"/>
        <v>2.9155219662865221E-4</v>
      </c>
      <c r="BD334" s="1">
        <v>7600</v>
      </c>
      <c r="BE334" s="1">
        <f t="shared" si="177"/>
        <v>-3.0934497748305316E-3</v>
      </c>
      <c r="BF334" s="1">
        <f t="shared" si="178"/>
        <v>2.9155219662865221E-4</v>
      </c>
      <c r="BG334" s="1">
        <f t="shared" si="179"/>
        <v>-3.3850019714591838E-3</v>
      </c>
      <c r="BH334" s="1">
        <f t="shared" si="180"/>
        <v>0.9570392035674542</v>
      </c>
      <c r="BI334" s="1">
        <f t="shared" si="181"/>
        <v>-0.99999974858277751</v>
      </c>
      <c r="BJ334" s="1">
        <f t="shared" si="182"/>
        <v>-2.2430236001219939</v>
      </c>
      <c r="BK334" s="1">
        <f t="shared" si="183"/>
        <v>-2.0739446422445043</v>
      </c>
      <c r="BL334" s="1">
        <f t="shared" si="187"/>
        <v>4.095378436727354</v>
      </c>
      <c r="BM334" s="1">
        <f t="shared" si="187"/>
        <v>4.0953784369548547</v>
      </c>
      <c r="BN334" s="1">
        <f t="shared" si="187"/>
        <v>4.0953784312554156</v>
      </c>
      <c r="BO334" s="1">
        <f t="shared" si="187"/>
        <v>4.0953785740401267</v>
      </c>
      <c r="BP334" s="1">
        <f t="shared" si="187"/>
        <v>4.0953749969469193</v>
      </c>
      <c r="BQ334" s="1">
        <f t="shared" si="187"/>
        <v>4.0954646169893527</v>
      </c>
      <c r="BR334" s="1">
        <f t="shared" si="187"/>
        <v>4.0932226872351185</v>
      </c>
      <c r="BS334" s="1">
        <f t="shared" si="184"/>
        <v>4.1516457105084807</v>
      </c>
    </row>
    <row r="335" spans="3:71" x14ac:dyDescent="0.2">
      <c r="C335" s="68"/>
      <c r="D335" s="68"/>
      <c r="AI335" s="33"/>
      <c r="AK335" s="33"/>
      <c r="AM335" s="13"/>
      <c r="BC335" s="1">
        <f t="shared" si="176"/>
        <v>3.4104981445945903E-4</v>
      </c>
      <c r="BD335" s="1">
        <v>7650</v>
      </c>
      <c r="BE335" s="1">
        <f t="shared" si="177"/>
        <v>-3.0367982474055113E-3</v>
      </c>
      <c r="BF335" s="1">
        <f t="shared" si="178"/>
        <v>3.4104981445945903E-4</v>
      </c>
      <c r="BG335" s="1">
        <f t="shared" si="179"/>
        <v>-3.3778480618649703E-3</v>
      </c>
      <c r="BH335" s="1">
        <f t="shared" si="180"/>
        <v>0.95858053413139355</v>
      </c>
      <c r="BI335" s="1">
        <f t="shared" si="181"/>
        <v>-0.99958097846868221</v>
      </c>
      <c r="BJ335" s="1">
        <f t="shared" si="182"/>
        <v>-2.2147827239621565</v>
      </c>
      <c r="BK335" s="1">
        <f t="shared" si="183"/>
        <v>-2.0012138100066443</v>
      </c>
      <c r="BL335" s="1">
        <f t="shared" si="187"/>
        <v>4.1247931272960958</v>
      </c>
      <c r="BM335" s="1">
        <f t="shared" si="187"/>
        <v>4.1247931274747494</v>
      </c>
      <c r="BN335" s="1">
        <f t="shared" si="187"/>
        <v>4.1247931228033403</v>
      </c>
      <c r="BO335" s="1">
        <f t="shared" si="187"/>
        <v>4.1247932449502214</v>
      </c>
      <c r="BP335" s="1">
        <f t="shared" si="187"/>
        <v>4.1247900510906712</v>
      </c>
      <c r="BQ335" s="1">
        <f t="shared" si="187"/>
        <v>4.1248735681959898</v>
      </c>
      <c r="BR335" s="1">
        <f t="shared" si="187"/>
        <v>4.122693087580104</v>
      </c>
      <c r="BS335" s="1">
        <f t="shared" si="184"/>
        <v>4.1822100176743433</v>
      </c>
    </row>
    <row r="336" spans="3:71" x14ac:dyDescent="0.2">
      <c r="C336" s="68"/>
      <c r="D336" s="68"/>
      <c r="AI336" s="33"/>
      <c r="AK336" s="33"/>
      <c r="AM336" s="13"/>
      <c r="BC336" s="1">
        <f t="shared" si="176"/>
        <v>3.9075781469553482E-4</v>
      </c>
      <c r="BD336" s="1">
        <v>7700</v>
      </c>
      <c r="BE336" s="1">
        <f t="shared" si="177"/>
        <v>-2.976995156092099E-3</v>
      </c>
      <c r="BF336" s="1">
        <f t="shared" si="178"/>
        <v>3.9075781469553482E-4</v>
      </c>
      <c r="BG336" s="1">
        <f t="shared" si="179"/>
        <v>-3.3677529707876338E-3</v>
      </c>
      <c r="BH336" s="1">
        <f t="shared" si="180"/>
        <v>0.96016008339924097</v>
      </c>
      <c r="BI336" s="1">
        <f t="shared" si="181"/>
        <v>-0.99835977990730462</v>
      </c>
      <c r="BJ336" s="1">
        <f t="shared" si="182"/>
        <v>-2.1864497496897055</v>
      </c>
      <c r="BK336" s="1">
        <f t="shared" si="183"/>
        <v>-1.9322627338245506</v>
      </c>
      <c r="BL336" s="1">
        <f t="shared" si="187"/>
        <v>4.1542557417322739</v>
      </c>
      <c r="BM336" s="1">
        <f t="shared" si="187"/>
        <v>4.1542557418699317</v>
      </c>
      <c r="BN336" s="1">
        <f t="shared" si="187"/>
        <v>4.1542557381022123</v>
      </c>
      <c r="BO336" s="1">
        <f t="shared" si="187"/>
        <v>4.1542558412251491</v>
      </c>
      <c r="BP336" s="1">
        <f t="shared" si="187"/>
        <v>4.1542530187442255</v>
      </c>
      <c r="BQ336" s="1">
        <f t="shared" si="187"/>
        <v>4.1543302748204836</v>
      </c>
      <c r="BR336" s="1">
        <f t="shared" si="187"/>
        <v>4.15221908293654</v>
      </c>
      <c r="BS336" s="1">
        <f t="shared" si="184"/>
        <v>4.2127743248402059</v>
      </c>
    </row>
    <row r="337" spans="3:71" x14ac:dyDescent="0.2">
      <c r="C337" s="68"/>
      <c r="D337" s="68"/>
      <c r="AI337" s="33"/>
      <c r="AK337" s="33"/>
      <c r="AM337" s="13"/>
      <c r="BC337" s="1">
        <f t="shared" si="176"/>
        <v>4.4067619733688E-4</v>
      </c>
      <c r="BD337" s="1">
        <v>7750</v>
      </c>
      <c r="BE337" s="1">
        <f t="shared" si="177"/>
        <v>-2.9140344087834418E-3</v>
      </c>
      <c r="BF337" s="1">
        <f t="shared" si="178"/>
        <v>4.4067619733688E-4</v>
      </c>
      <c r="BG337" s="1">
        <f t="shared" si="179"/>
        <v>-3.3547106061203218E-3</v>
      </c>
      <c r="BH337" s="1">
        <f t="shared" si="180"/>
        <v>0.9617770385368325</v>
      </c>
      <c r="BI337" s="1">
        <f t="shared" si="181"/>
        <v>-0.9963291102069286</v>
      </c>
      <c r="BJ337" s="1">
        <f t="shared" si="182"/>
        <v>-2.1580222900766683</v>
      </c>
      <c r="BK337" s="1">
        <f t="shared" si="183"/>
        <v>-1.866774272287262</v>
      </c>
      <c r="BL337" s="1">
        <f t="shared" si="187"/>
        <v>4.1837674413745205</v>
      </c>
      <c r="BM337" s="1">
        <f t="shared" si="187"/>
        <v>4.1837674414784152</v>
      </c>
      <c r="BN337" s="1">
        <f t="shared" si="187"/>
        <v>4.1837674384923913</v>
      </c>
      <c r="BO337" s="1">
        <f t="shared" si="187"/>
        <v>4.1837675243135681</v>
      </c>
      <c r="BP337" s="1">
        <f t="shared" si="187"/>
        <v>4.1837650577359051</v>
      </c>
      <c r="BQ337" s="1">
        <f t="shared" si="187"/>
        <v>4.1838359535452501</v>
      </c>
      <c r="BR337" s="1">
        <f t="shared" si="187"/>
        <v>4.1818016431957981</v>
      </c>
      <c r="BS337" s="1">
        <f t="shared" si="184"/>
        <v>4.2433386320060675</v>
      </c>
    </row>
    <row r="338" spans="3:71" x14ac:dyDescent="0.2">
      <c r="C338" s="68"/>
      <c r="D338" s="68"/>
      <c r="AI338" s="33"/>
      <c r="AK338" s="33"/>
      <c r="AM338" s="13"/>
      <c r="BC338" s="1">
        <f t="shared" si="176"/>
        <v>4.9080496238349501E-4</v>
      </c>
      <c r="BD338" s="1">
        <v>7800</v>
      </c>
      <c r="BE338" s="1">
        <f t="shared" si="177"/>
        <v>-2.8479120892927522E-3</v>
      </c>
      <c r="BF338" s="1">
        <f t="shared" si="178"/>
        <v>4.9080496238349501E-4</v>
      </c>
      <c r="BG338" s="1">
        <f t="shared" si="179"/>
        <v>-3.3387170516762472E-3</v>
      </c>
      <c r="BH338" s="1">
        <f t="shared" si="180"/>
        <v>0.96343054477544599</v>
      </c>
      <c r="BI338" s="1">
        <f t="shared" si="181"/>
        <v>-0.99348230764786938</v>
      </c>
      <c r="BJ338" s="1">
        <f t="shared" si="182"/>
        <v>-2.1294979961406129</v>
      </c>
      <c r="BK338" s="1">
        <f t="shared" si="183"/>
        <v>-1.8044654355990164</v>
      </c>
      <c r="BL338" s="1">
        <f t="shared" si="187"/>
        <v>4.213329361958575</v>
      </c>
      <c r="BM338" s="1">
        <f t="shared" si="187"/>
        <v>4.2133293620352203</v>
      </c>
      <c r="BN338" s="1">
        <f t="shared" si="187"/>
        <v>4.2133293597138586</v>
      </c>
      <c r="BO338" s="1">
        <f t="shared" si="187"/>
        <v>4.2133294300207211</v>
      </c>
      <c r="BP338" s="1">
        <f t="shared" si="187"/>
        <v>4.2133273006474745</v>
      </c>
      <c r="BQ338" s="1">
        <f t="shared" si="187"/>
        <v>4.2133917963410941</v>
      </c>
      <c r="BR338" s="1">
        <f t="shared" si="187"/>
        <v>4.2114416854117396</v>
      </c>
      <c r="BS338" s="1">
        <f t="shared" si="184"/>
        <v>4.2739029391719301</v>
      </c>
    </row>
    <row r="339" spans="3:71" x14ac:dyDescent="0.2">
      <c r="C339" s="68"/>
      <c r="D339" s="68"/>
      <c r="AI339" s="33"/>
      <c r="AK339" s="33"/>
      <c r="AM339" s="13"/>
      <c r="BC339" s="1">
        <f t="shared" ref="BC339:BC370" si="188">AH$3+AH$4*BD339+AH$5*BD339^2</f>
        <v>5.4114410983537942E-4</v>
      </c>
      <c r="BD339" s="1">
        <v>7850</v>
      </c>
      <c r="BE339" s="1">
        <f t="shared" ref="BE339:BE370" si="189">AH$3+AH$4*BD339+AH$5*BD339^2+BG339</f>
        <v>-2.7786265069003552E-3</v>
      </c>
      <c r="BF339" s="1">
        <f t="shared" ref="BF339:BF370" si="190">AH$3+AH$4*BD339+AH$5*BD339^2</f>
        <v>5.4114410983537942E-4</v>
      </c>
      <c r="BG339" s="1">
        <f t="shared" ref="BG339:BG370" si="191">$AH$6*($AH$11/BH339*BI339+$AH$12)</f>
        <v>-3.3197706167357346E-3</v>
      </c>
      <c r="BH339" s="1">
        <f t="shared" ref="BH339:BH370" si="192">1+$AH$7*COS(BJ339)</f>
        <v>0.9651197040291899</v>
      </c>
      <c r="BI339" s="1">
        <f t="shared" ref="BI339:BI370" si="193">SIN(BJ339+RADIANS($AH$9))</f>
        <v>-0.98981311725872678</v>
      </c>
      <c r="BJ339" s="1">
        <f t="shared" ref="BJ339:BJ370" si="194">2*ATAN(BK339)</f>
        <v>-2.1008745597545899</v>
      </c>
      <c r="BK339" s="1">
        <f t="shared" ref="BK339:BK370" si="195">SQRT((1+$AH$7)/(1-$AH$7))*TAN(BL339/2)</f>
        <v>-1.7450828958159317</v>
      </c>
      <c r="BL339" s="1">
        <f t="shared" si="187"/>
        <v>4.242942612308215</v>
      </c>
      <c r="BM339" s="1">
        <f t="shared" si="187"/>
        <v>4.2429426123633487</v>
      </c>
      <c r="BN339" s="1">
        <f t="shared" si="187"/>
        <v>4.2429426105967805</v>
      </c>
      <c r="BO339" s="1">
        <f t="shared" si="187"/>
        <v>4.2429426672001993</v>
      </c>
      <c r="BP339" s="1">
        <f t="shared" si="187"/>
        <v>4.2429408535478128</v>
      </c>
      <c r="BQ339" s="1">
        <f t="shared" si="187"/>
        <v>4.2429989687217891</v>
      </c>
      <c r="BR339" s="1">
        <f t="shared" si="187"/>
        <v>4.2411400729440905</v>
      </c>
      <c r="BS339" s="1">
        <f t="shared" ref="BS339:BS370" si="196">RADIANS($AH$9)+$AH$18*(BD339-AH$15)</f>
        <v>4.3044672463377918</v>
      </c>
    </row>
    <row r="340" spans="3:71" x14ac:dyDescent="0.2">
      <c r="C340" s="68"/>
      <c r="D340" s="68"/>
      <c r="AI340" s="33"/>
      <c r="AK340" s="33"/>
      <c r="AM340" s="13"/>
      <c r="BC340" s="1">
        <f t="shared" si="188"/>
        <v>5.9169363969253279E-4</v>
      </c>
      <c r="BD340" s="1">
        <v>7900</v>
      </c>
      <c r="BE340" s="1">
        <f t="shared" si="189"/>
        <v>-2.7061782463762589E-3</v>
      </c>
      <c r="BF340" s="1">
        <f t="shared" si="190"/>
        <v>5.9169363969253279E-4</v>
      </c>
      <c r="BG340" s="1">
        <f t="shared" si="191"/>
        <v>-3.2978718860687917E-3</v>
      </c>
      <c r="BH340" s="1">
        <f t="shared" si="192"/>
        <v>0.96684357351443306</v>
      </c>
      <c r="BI340" s="1">
        <f t="shared" si="193"/>
        <v>-0.9853157178527876</v>
      </c>
      <c r="BJ340" s="1">
        <f t="shared" si="194"/>
        <v>-2.0721497163804194</v>
      </c>
      <c r="BK340" s="1">
        <f t="shared" si="195"/>
        <v>-1.6883991869199855</v>
      </c>
      <c r="BL340" s="1">
        <f t="shared" si="187"/>
        <v>4.2726082729837653</v>
      </c>
      <c r="BM340" s="1">
        <f t="shared" si="187"/>
        <v>4.2726082730223212</v>
      </c>
      <c r="BN340" s="1">
        <f t="shared" si="187"/>
        <v>4.2726082717095997</v>
      </c>
      <c r="BO340" s="1">
        <f t="shared" si="187"/>
        <v>4.2726083164041828</v>
      </c>
      <c r="BP340" s="1">
        <f t="shared" si="187"/>
        <v>4.2726067946786266</v>
      </c>
      <c r="BQ340" s="1">
        <f t="shared" si="187"/>
        <v>4.2726586079462283</v>
      </c>
      <c r="BR340" s="1">
        <f t="shared" si="187"/>
        <v>4.2708976146519753</v>
      </c>
      <c r="BS340" s="1">
        <f t="shared" si="196"/>
        <v>4.3350315535036543</v>
      </c>
    </row>
    <row r="341" spans="3:71" x14ac:dyDescent="0.2">
      <c r="C341" s="68"/>
      <c r="D341" s="68"/>
      <c r="AI341" s="33"/>
      <c r="AK341" s="33"/>
      <c r="AM341" s="13"/>
      <c r="BC341" s="1">
        <f t="shared" si="188"/>
        <v>6.4245355195495599E-4</v>
      </c>
      <c r="BD341" s="1">
        <v>7950</v>
      </c>
      <c r="BE341" s="1">
        <f t="shared" si="189"/>
        <v>-2.6305702183643895E-3</v>
      </c>
      <c r="BF341" s="1">
        <f t="shared" si="190"/>
        <v>6.4245355195495599E-4</v>
      </c>
      <c r="BG341" s="1">
        <f t="shared" si="191"/>
        <v>-3.2730237703193455E-3</v>
      </c>
      <c r="BH341" s="1">
        <f t="shared" si="192"/>
        <v>0.96860116437734833</v>
      </c>
      <c r="BI341" s="1">
        <f t="shared" si="193"/>
        <v>-0.97998475031598764</v>
      </c>
      <c r="BJ341" s="1">
        <f t="shared" si="194"/>
        <v>-2.0433212479268632</v>
      </c>
      <c r="BK341" s="1">
        <f t="shared" si="195"/>
        <v>-1.6342094741476854</v>
      </c>
      <c r="BL341" s="1">
        <f t="shared" ref="BL341:BR350" si="197">$BS341+$AH$7*SIN(BM341)</f>
        <v>4.3023273948882927</v>
      </c>
      <c r="BM341" s="1">
        <f t="shared" si="197"/>
        <v>4.3023273949144105</v>
      </c>
      <c r="BN341" s="1">
        <f t="shared" si="197"/>
        <v>4.3023273939647995</v>
      </c>
      <c r="BO341" s="1">
        <f t="shared" si="197"/>
        <v>4.3023274284922293</v>
      </c>
      <c r="BP341" s="1">
        <f t="shared" si="197"/>
        <v>4.3023261730917355</v>
      </c>
      <c r="BQ341" s="1">
        <f t="shared" si="197"/>
        <v>4.3023718211714339</v>
      </c>
      <c r="BR341" s="1">
        <f t="shared" si="197"/>
        <v>4.3007150641383562</v>
      </c>
      <c r="BS341" s="1">
        <f t="shared" si="196"/>
        <v>4.3655958606695169</v>
      </c>
    </row>
    <row r="342" spans="3:71" x14ac:dyDescent="0.2">
      <c r="C342" s="68"/>
      <c r="D342" s="68"/>
      <c r="AI342" s="33"/>
      <c r="AK342" s="33"/>
      <c r="AM342" s="13"/>
      <c r="BC342" s="1">
        <f t="shared" si="188"/>
        <v>6.9342384662264903E-4</v>
      </c>
      <c r="BD342" s="1">
        <v>8000</v>
      </c>
      <c r="BE342" s="1">
        <f t="shared" si="189"/>
        <v>-2.5518077100033692E-3</v>
      </c>
      <c r="BF342" s="1">
        <f t="shared" si="190"/>
        <v>6.9342384662264903E-4</v>
      </c>
      <c r="BG342" s="1">
        <f t="shared" si="191"/>
        <v>-3.2452315566260182E-3</v>
      </c>
      <c r="BH342" s="1">
        <f t="shared" si="192"/>
        <v>0.97039144033615721</v>
      </c>
      <c r="BI342" s="1">
        <f t="shared" si="193"/>
        <v>-0.97381534713146911</v>
      </c>
      <c r="BJ342" s="1">
        <f t="shared" si="194"/>
        <v>-2.0143869857337648</v>
      </c>
      <c r="BK342" s="1">
        <f t="shared" si="195"/>
        <v>-1.5823287954920013</v>
      </c>
      <c r="BL342" s="1">
        <f t="shared" si="197"/>
        <v>4.332100997831879</v>
      </c>
      <c r="BM342" s="1">
        <f t="shared" si="197"/>
        <v>4.3321009978489391</v>
      </c>
      <c r="BN342" s="1">
        <f t="shared" si="197"/>
        <v>4.3321009971827307</v>
      </c>
      <c r="BO342" s="1">
        <f t="shared" si="197"/>
        <v>4.3321010231989279</v>
      </c>
      <c r="BP342" s="1">
        <f t="shared" si="197"/>
        <v>4.3321000072377567</v>
      </c>
      <c r="BQ342" s="1">
        <f t="shared" si="197"/>
        <v>4.3321396835600527</v>
      </c>
      <c r="BR342" s="1">
        <f t="shared" si="197"/>
        <v>4.3305931190460925</v>
      </c>
      <c r="BS342" s="1">
        <f t="shared" si="196"/>
        <v>4.3961601678353794</v>
      </c>
    </row>
    <row r="343" spans="3:71" x14ac:dyDescent="0.2">
      <c r="C343" s="68"/>
      <c r="D343" s="68"/>
      <c r="AI343" s="33"/>
      <c r="AK343" s="33"/>
      <c r="AM343" s="13"/>
      <c r="BC343" s="1">
        <f t="shared" si="188"/>
        <v>7.4460452369561059E-4</v>
      </c>
      <c r="BD343" s="1">
        <v>8050</v>
      </c>
      <c r="BE343" s="1">
        <f t="shared" si="189"/>
        <v>-2.469898435647037E-3</v>
      </c>
      <c r="BF343" s="1">
        <f t="shared" si="190"/>
        <v>7.4460452369561059E-4</v>
      </c>
      <c r="BG343" s="1">
        <f t="shared" si="191"/>
        <v>-3.2145029593426476E-3</v>
      </c>
      <c r="BH343" s="1">
        <f t="shared" si="192"/>
        <v>0.9722133163451866</v>
      </c>
      <c r="BI343" s="1">
        <f t="shared" si="193"/>
        <v>-0.96680316311875703</v>
      </c>
      <c r="BJ343" s="1">
        <f t="shared" si="194"/>
        <v>-1.9853448136828253</v>
      </c>
      <c r="BK343" s="1">
        <f t="shared" si="195"/>
        <v>-1.5325896967671953</v>
      </c>
      <c r="BL343" s="1">
        <f t="shared" si="197"/>
        <v>4.3619300690545053</v>
      </c>
      <c r="BM343" s="1">
        <f t="shared" si="197"/>
        <v>4.361930069065191</v>
      </c>
      <c r="BN343" s="1">
        <f t="shared" si="197"/>
        <v>4.3619300686140567</v>
      </c>
      <c r="BO343" s="1">
        <f t="shared" si="197"/>
        <v>4.3619300876608866</v>
      </c>
      <c r="BP343" s="1">
        <f t="shared" si="197"/>
        <v>4.3619292835062744</v>
      </c>
      <c r="BQ343" s="1">
        <f t="shared" si="197"/>
        <v>4.3619632363462966</v>
      </c>
      <c r="BR343" s="1">
        <f t="shared" si="197"/>
        <v>4.3605324204062663</v>
      </c>
      <c r="BS343" s="1">
        <f t="shared" si="196"/>
        <v>4.426724475001242</v>
      </c>
    </row>
    <row r="344" spans="3:71" x14ac:dyDescent="0.2">
      <c r="C344" s="68"/>
      <c r="D344" s="68"/>
      <c r="AI344" s="33"/>
      <c r="AK344" s="33"/>
      <c r="AM344" s="13"/>
      <c r="BC344" s="1">
        <f t="shared" si="188"/>
        <v>7.9599558317384241E-4</v>
      </c>
      <c r="BD344" s="1">
        <v>8100</v>
      </c>
      <c r="BE344" s="1">
        <f t="shared" si="189"/>
        <v>-2.3848525875358388E-3</v>
      </c>
      <c r="BF344" s="1">
        <f t="shared" si="190"/>
        <v>7.9599558317384241E-4</v>
      </c>
      <c r="BG344" s="1">
        <f t="shared" si="191"/>
        <v>-3.1808481707096812E-3</v>
      </c>
      <c r="BH344" s="1">
        <f t="shared" si="192"/>
        <v>0.97406565728839301</v>
      </c>
      <c r="BI344" s="1">
        <f t="shared" si="193"/>
        <v>-0.95894440735788344</v>
      </c>
      <c r="BJ344" s="1">
        <f t="shared" si="194"/>
        <v>-1.9561926714351594</v>
      </c>
      <c r="BK344" s="1">
        <f t="shared" si="195"/>
        <v>-1.4848401962352586</v>
      </c>
      <c r="BL344" s="1">
        <f t="shared" si="197"/>
        <v>4.3918155617083432</v>
      </c>
      <c r="BM344" s="1">
        <f t="shared" si="197"/>
        <v>4.3918155617147141</v>
      </c>
      <c r="BN344" s="1">
        <f t="shared" si="197"/>
        <v>4.3918155614216294</v>
      </c>
      <c r="BO344" s="1">
        <f t="shared" si="197"/>
        <v>4.39181557490374</v>
      </c>
      <c r="BP344" s="1">
        <f t="shared" si="197"/>
        <v>4.391814954717927</v>
      </c>
      <c r="BQ344" s="1">
        <f t="shared" si="197"/>
        <v>4.3918434848646317</v>
      </c>
      <c r="BR344" s="1">
        <f t="shared" si="197"/>
        <v>4.3905335520393951</v>
      </c>
      <c r="BS344" s="1">
        <f t="shared" si="196"/>
        <v>4.4572887821671037</v>
      </c>
    </row>
    <row r="345" spans="3:71" x14ac:dyDescent="0.2">
      <c r="C345" s="68"/>
      <c r="D345" s="68"/>
      <c r="AI345" s="33"/>
      <c r="AK345" s="33"/>
      <c r="AM345" s="13"/>
      <c r="BC345" s="1">
        <f t="shared" si="188"/>
        <v>8.4759702505734363E-4</v>
      </c>
      <c r="BD345" s="1">
        <v>8150</v>
      </c>
      <c r="BE345" s="1">
        <f t="shared" si="189"/>
        <v>-2.2966828862576974E-3</v>
      </c>
      <c r="BF345" s="1">
        <f t="shared" si="190"/>
        <v>8.4759702505734363E-4</v>
      </c>
      <c r="BG345" s="1">
        <f t="shared" si="191"/>
        <v>-3.144279911315041E-3</v>
      </c>
      <c r="BH345" s="1">
        <f t="shared" si="192"/>
        <v>0.97594727671056658</v>
      </c>
      <c r="BI345" s="1">
        <f t="shared" si="193"/>
        <v>-0.95023587626040618</v>
      </c>
      <c r="BJ345" s="1">
        <f t="shared" si="194"/>
        <v>-1.9269285577952409</v>
      </c>
      <c r="BK345" s="1">
        <f t="shared" si="195"/>
        <v>-1.4389420264167301</v>
      </c>
      <c r="BL345" s="1">
        <f t="shared" si="197"/>
        <v>4.4217583933004789</v>
      </c>
      <c r="BM345" s="1">
        <f t="shared" si="197"/>
        <v>4.4217583933040618</v>
      </c>
      <c r="BN345" s="1">
        <f t="shared" si="197"/>
        <v>4.4217583931228353</v>
      </c>
      <c r="BO345" s="1">
        <f t="shared" si="197"/>
        <v>4.4217584022900951</v>
      </c>
      <c r="BP345" s="1">
        <f t="shared" si="197"/>
        <v>4.4217579385691588</v>
      </c>
      <c r="BQ345" s="1">
        <f t="shared" si="197"/>
        <v>4.4217813965458275</v>
      </c>
      <c r="BR345" s="1">
        <f t="shared" si="197"/>
        <v>4.4205970400100814</v>
      </c>
      <c r="BS345" s="1">
        <f t="shared" si="196"/>
        <v>4.4878530893329653</v>
      </c>
    </row>
    <row r="346" spans="3:71" x14ac:dyDescent="0.2">
      <c r="C346" s="68"/>
      <c r="D346" s="68"/>
      <c r="AI346" s="33"/>
      <c r="AK346" s="33"/>
      <c r="AM346" s="13"/>
      <c r="BC346" s="1">
        <f t="shared" si="188"/>
        <v>8.9940884934611382E-4</v>
      </c>
      <c r="BD346" s="1">
        <v>8200</v>
      </c>
      <c r="BE346" s="1">
        <f t="shared" si="189"/>
        <v>-2.2054046308241254E-3</v>
      </c>
      <c r="BF346" s="1">
        <f t="shared" si="190"/>
        <v>8.9940884934611382E-4</v>
      </c>
      <c r="BG346" s="1">
        <f t="shared" si="191"/>
        <v>-3.1048134801702392E-3</v>
      </c>
      <c r="BH346" s="1">
        <f t="shared" si="192"/>
        <v>0.97785693559498921</v>
      </c>
      <c r="BI346" s="1">
        <f t="shared" si="193"/>
        <v>-0.94067498774017044</v>
      </c>
      <c r="BJ346" s="1">
        <f t="shared" si="194"/>
        <v>-1.8975505342002228</v>
      </c>
      <c r="BK346" s="1">
        <f t="shared" si="195"/>
        <v>-1.3947691100103241</v>
      </c>
      <c r="BL346" s="1">
        <f t="shared" si="197"/>
        <v>4.4517594440973705</v>
      </c>
      <c r="BM346" s="1">
        <f t="shared" si="197"/>
        <v>4.4517594440992463</v>
      </c>
      <c r="BN346" s="1">
        <f t="shared" si="197"/>
        <v>4.4517594439937218</v>
      </c>
      <c r="BO346" s="1">
        <f t="shared" si="197"/>
        <v>4.4517594499295763</v>
      </c>
      <c r="BP346" s="1">
        <f t="shared" si="197"/>
        <v>4.4517591160307539</v>
      </c>
      <c r="BQ346" s="1">
        <f t="shared" si="197"/>
        <v>4.4517778988853225</v>
      </c>
      <c r="BR346" s="1">
        <f t="shared" si="197"/>
        <v>4.4507233521356167</v>
      </c>
      <c r="BS346" s="1">
        <f t="shared" si="196"/>
        <v>4.5184173964988279</v>
      </c>
    </row>
    <row r="347" spans="3:71" x14ac:dyDescent="0.2">
      <c r="C347" s="68"/>
      <c r="D347" s="68"/>
      <c r="AI347" s="33"/>
      <c r="AK347" s="33"/>
      <c r="AM347" s="13"/>
      <c r="BC347" s="1">
        <f t="shared" si="188"/>
        <v>9.5143105604015383E-4</v>
      </c>
      <c r="BD347" s="1">
        <v>8250</v>
      </c>
      <c r="BE347" s="1">
        <f t="shared" si="189"/>
        <v>-2.1110357481742064E-3</v>
      </c>
      <c r="BF347" s="1">
        <f t="shared" si="190"/>
        <v>9.5143105604015383E-4</v>
      </c>
      <c r="BG347" s="1">
        <f t="shared" si="191"/>
        <v>-3.0624668042143603E-3</v>
      </c>
      <c r="BH347" s="1">
        <f t="shared" si="192"/>
        <v>0.97979334119689576</v>
      </c>
      <c r="BI347" s="1">
        <f t="shared" si="193"/>
        <v>-0.9302598164268564</v>
      </c>
      <c r="BJ347" s="1">
        <f t="shared" si="194"/>
        <v>-1.8680567283329956</v>
      </c>
      <c r="BK347" s="1">
        <f t="shared" si="195"/>
        <v>-1.3522062343294343</v>
      </c>
      <c r="BL347" s="1">
        <f t="shared" si="197"/>
        <v>4.4818195554925806</v>
      </c>
      <c r="BM347" s="1">
        <f t="shared" si="197"/>
        <v>4.4818195554934794</v>
      </c>
      <c r="BN347" s="1">
        <f t="shared" si="197"/>
        <v>4.4818195554364717</v>
      </c>
      <c r="BO347" s="1">
        <f t="shared" si="197"/>
        <v>4.4818195590523979</v>
      </c>
      <c r="BP347" s="1">
        <f t="shared" si="197"/>
        <v>4.4818193297016506</v>
      </c>
      <c r="BQ347" s="1">
        <f t="shared" si="197"/>
        <v>4.4818338773891453</v>
      </c>
      <c r="BR347" s="1">
        <f t="shared" si="197"/>
        <v>4.4809128975489845</v>
      </c>
      <c r="BS347" s="1">
        <f t="shared" si="196"/>
        <v>4.5489817036646905</v>
      </c>
    </row>
    <row r="348" spans="3:71" x14ac:dyDescent="0.2">
      <c r="C348" s="68"/>
      <c r="D348" s="68"/>
      <c r="AI348" s="33"/>
      <c r="AK348" s="33"/>
      <c r="AM348" s="13"/>
      <c r="BC348" s="1">
        <f t="shared" si="188"/>
        <v>1.0036636451394632E-3</v>
      </c>
      <c r="BD348" s="1">
        <v>8300</v>
      </c>
      <c r="BE348" s="1">
        <f t="shared" si="189"/>
        <v>-2.0135968419055946E-3</v>
      </c>
      <c r="BF348" s="1">
        <f t="shared" si="190"/>
        <v>1.0036636451394632E-3</v>
      </c>
      <c r="BG348" s="1">
        <f t="shared" si="191"/>
        <v>-3.0172604870450578E-3</v>
      </c>
      <c r="BH348" s="1">
        <f t="shared" si="192"/>
        <v>0.98175514594265612</v>
      </c>
      <c r="BI348" s="1">
        <f t="shared" si="193"/>
        <v>-0.91898912985480374</v>
      </c>
      <c r="BJ348" s="1">
        <f t="shared" si="194"/>
        <v>-1.8384453378565671</v>
      </c>
      <c r="BK348" s="1">
        <f t="shared" si="195"/>
        <v>-1.311147894715478</v>
      </c>
      <c r="BL348" s="1">
        <f t="shared" si="197"/>
        <v>4.511939528339691</v>
      </c>
      <c r="BM348" s="1">
        <f t="shared" si="197"/>
        <v>4.5119395283400756</v>
      </c>
      <c r="BN348" s="1">
        <f t="shared" si="197"/>
        <v>4.5119395283121078</v>
      </c>
      <c r="BO348" s="1">
        <f t="shared" si="197"/>
        <v>4.5119395303481937</v>
      </c>
      <c r="BP348" s="1">
        <f t="shared" si="197"/>
        <v>4.5119393821199694</v>
      </c>
      <c r="BQ348" s="1">
        <f t="shared" si="197"/>
        <v>4.5119501735029708</v>
      </c>
      <c r="BR348" s="1">
        <f t="shared" si="197"/>
        <v>4.5111660263166931</v>
      </c>
      <c r="BS348" s="1">
        <f t="shared" si="196"/>
        <v>4.579546010830553</v>
      </c>
    </row>
    <row r="349" spans="3:71" x14ac:dyDescent="0.2">
      <c r="C349" s="68"/>
      <c r="D349" s="68"/>
      <c r="AI349" s="33"/>
      <c r="AK349" s="33"/>
      <c r="AM349" s="13"/>
      <c r="BC349" s="1">
        <f t="shared" si="188"/>
        <v>1.0561066166440421E-3</v>
      </c>
      <c r="BD349" s="1">
        <v>8350</v>
      </c>
      <c r="BE349" s="1">
        <f t="shared" si="189"/>
        <v>-1.9131112400181511E-3</v>
      </c>
      <c r="BF349" s="1">
        <f t="shared" si="190"/>
        <v>1.0561066166440421E-3</v>
      </c>
      <c r="BG349" s="1">
        <f t="shared" si="191"/>
        <v>-2.9692178566621931E-3</v>
      </c>
      <c r="BH349" s="1">
        <f t="shared" si="192"/>
        <v>0.98374094640516274</v>
      </c>
      <c r="BI349" s="1">
        <f t="shared" si="193"/>
        <v>-0.90686242554837182</v>
      </c>
      <c r="BJ349" s="1">
        <f t="shared" si="194"/>
        <v>-1.8087146342666582</v>
      </c>
      <c r="BK349" s="1">
        <f t="shared" si="195"/>
        <v>-1.2714972823064918</v>
      </c>
      <c r="BL349" s="1">
        <f t="shared" si="197"/>
        <v>4.5421201212525348</v>
      </c>
      <c r="BM349" s="1">
        <f t="shared" si="197"/>
        <v>4.5421201212526752</v>
      </c>
      <c r="BN349" s="1">
        <f t="shared" si="197"/>
        <v>4.5421201212406173</v>
      </c>
      <c r="BO349" s="1">
        <f t="shared" si="197"/>
        <v>4.5421201222721086</v>
      </c>
      <c r="BP349" s="1">
        <f t="shared" si="197"/>
        <v>4.5421200340335828</v>
      </c>
      <c r="BQ349" s="1">
        <f t="shared" si="197"/>
        <v>4.5421275825301413</v>
      </c>
      <c r="BR349" s="1">
        <f t="shared" si="197"/>
        <v>4.5414830291117765</v>
      </c>
      <c r="BS349" s="1">
        <f t="shared" si="196"/>
        <v>4.6101103179964156</v>
      </c>
    </row>
    <row r="350" spans="3:71" x14ac:dyDescent="0.2">
      <c r="C350" s="68"/>
      <c r="D350" s="68"/>
      <c r="AI350" s="33"/>
      <c r="AK350" s="33"/>
      <c r="AM350" s="13"/>
      <c r="BC350" s="1">
        <f t="shared" si="188"/>
        <v>1.1087599705538903E-3</v>
      </c>
      <c r="BD350" s="1">
        <v>8400</v>
      </c>
      <c r="BE350" s="1">
        <f t="shared" si="189"/>
        <v>-1.8096050414420106E-3</v>
      </c>
      <c r="BF350" s="1">
        <f t="shared" si="190"/>
        <v>1.1087599705538903E-3</v>
      </c>
      <c r="BG350" s="1">
        <f t="shared" si="191"/>
        <v>-2.9183650119959008E-3</v>
      </c>
      <c r="BH350" s="1">
        <f t="shared" si="192"/>
        <v>0.98574928236646842</v>
      </c>
      <c r="BI350" s="1">
        <f t="shared" si="193"/>
        <v>-0.89387996891311539</v>
      </c>
      <c r="BJ350" s="1">
        <f t="shared" si="194"/>
        <v>-1.7788629668585092</v>
      </c>
      <c r="BK350" s="1">
        <f t="shared" si="195"/>
        <v>-1.2331653955551134</v>
      </c>
      <c r="BL350" s="1">
        <f t="shared" si="197"/>
        <v>4.5723620488752781</v>
      </c>
      <c r="BM350" s="1">
        <f t="shared" si="197"/>
        <v>4.5723620488753198</v>
      </c>
      <c r="BN350" s="1">
        <f t="shared" si="197"/>
        <v>4.5723620488709908</v>
      </c>
      <c r="BO350" s="1">
        <f t="shared" si="197"/>
        <v>4.5723620493205273</v>
      </c>
      <c r="BP350" s="1">
        <f t="shared" si="197"/>
        <v>4.5723620026330156</v>
      </c>
      <c r="BQ350" s="1">
        <f t="shared" si="197"/>
        <v>4.5723668515447926</v>
      </c>
      <c r="BR350" s="1">
        <f t="shared" si="197"/>
        <v>4.5718641369422723</v>
      </c>
      <c r="BS350" s="1">
        <f t="shared" si="196"/>
        <v>4.6406746251622772</v>
      </c>
    </row>
    <row r="351" spans="3:71" x14ac:dyDescent="0.2">
      <c r="C351" s="68"/>
      <c r="D351" s="68"/>
      <c r="AI351" s="33"/>
      <c r="AK351" s="33"/>
      <c r="AM351" s="13"/>
      <c r="BC351" s="1">
        <f t="shared" si="188"/>
        <v>1.1616237068690079E-3</v>
      </c>
      <c r="BD351" s="1">
        <v>8450</v>
      </c>
      <c r="BE351" s="1">
        <f t="shared" si="189"/>
        <v>-1.7031071611081361E-3</v>
      </c>
      <c r="BF351" s="1">
        <f t="shared" si="190"/>
        <v>1.1616237068690079E-3</v>
      </c>
      <c r="BG351" s="1">
        <f t="shared" si="191"/>
        <v>-2.8647308679771439E-3</v>
      </c>
      <c r="BH351" s="1">
        <f t="shared" si="192"/>
        <v>0.9877786359792573</v>
      </c>
      <c r="BI351" s="1">
        <f t="shared" si="193"/>
        <v>-0.88004283182941978</v>
      </c>
      <c r="BJ351" s="1">
        <f t="shared" si="194"/>
        <v>-1.748888766803024</v>
      </c>
      <c r="BK351" s="1">
        <f t="shared" si="195"/>
        <v>-1.1960702581837357</v>
      </c>
      <c r="BL351" s="1">
        <f t="shared" ref="BL351:BR360" si="198">$BS351+$AH$7*SIN(BM351)</f>
        <v>4.6026659801252121</v>
      </c>
      <c r="BM351" s="1">
        <f t="shared" si="198"/>
        <v>4.602665980125221</v>
      </c>
      <c r="BN351" s="1">
        <f t="shared" si="198"/>
        <v>4.6026659801240495</v>
      </c>
      <c r="BO351" s="1">
        <f t="shared" si="198"/>
        <v>4.6026659802791343</v>
      </c>
      <c r="BP351" s="1">
        <f t="shared" si="198"/>
        <v>4.6026659597499551</v>
      </c>
      <c r="BQ351" s="1">
        <f t="shared" si="198"/>
        <v>4.6026686773064709</v>
      </c>
      <c r="BR351" s="1">
        <f t="shared" si="198"/>
        <v>4.6023095209354432</v>
      </c>
      <c r="BS351" s="1">
        <f t="shared" si="196"/>
        <v>4.6712389323281398</v>
      </c>
    </row>
    <row r="352" spans="3:71" x14ac:dyDescent="0.2">
      <c r="C352" s="68"/>
      <c r="D352" s="68"/>
      <c r="AI352" s="33"/>
      <c r="AK352" s="33"/>
      <c r="AM352" s="13"/>
      <c r="BC352" s="1">
        <f t="shared" si="188"/>
        <v>1.2146978255893953E-3</v>
      </c>
      <c r="BD352" s="1">
        <v>8500</v>
      </c>
      <c r="BE352" s="1">
        <f t="shared" si="189"/>
        <v>-1.593649373305737E-3</v>
      </c>
      <c r="BF352" s="1">
        <f t="shared" si="190"/>
        <v>1.2146978255893953E-3</v>
      </c>
      <c r="BG352" s="1">
        <f t="shared" si="191"/>
        <v>-2.8083471988951322E-3</v>
      </c>
      <c r="BH352" s="1">
        <f t="shared" si="192"/>
        <v>0.98982743103924931</v>
      </c>
      <c r="BI352" s="1">
        <f t="shared" si="193"/>
        <v>-0.86535293183196205</v>
      </c>
      <c r="BJ352" s="1">
        <f t="shared" si="194"/>
        <v>-1.7187905513264656</v>
      </c>
      <c r="BK352" s="1">
        <f t="shared" si="195"/>
        <v>-1.1601362289775881</v>
      </c>
      <c r="BL352" s="1">
        <f t="shared" si="198"/>
        <v>4.633032536411446</v>
      </c>
      <c r="BM352" s="1">
        <f t="shared" si="198"/>
        <v>4.6330325364114469</v>
      </c>
      <c r="BN352" s="1">
        <f t="shared" si="198"/>
        <v>4.633032536411255</v>
      </c>
      <c r="BO352" s="1">
        <f t="shared" si="198"/>
        <v>4.6330325364463727</v>
      </c>
      <c r="BP352" s="1">
        <f t="shared" si="198"/>
        <v>4.6330325300250879</v>
      </c>
      <c r="BQ352" s="1">
        <f t="shared" si="198"/>
        <v>4.633033704182866</v>
      </c>
      <c r="BR352" s="1">
        <f t="shared" si="198"/>
        <v>4.6328192921779161</v>
      </c>
      <c r="BS352" s="1">
        <f t="shared" si="196"/>
        <v>4.7018032394940024</v>
      </c>
    </row>
    <row r="353" spans="3:71" x14ac:dyDescent="0.2">
      <c r="C353" s="68"/>
      <c r="D353" s="68"/>
      <c r="AI353" s="33"/>
      <c r="AK353" s="33"/>
      <c r="AM353" s="13"/>
      <c r="BC353" s="1">
        <f t="shared" si="188"/>
        <v>1.2679823267150512E-3</v>
      </c>
      <c r="BD353" s="1">
        <v>8550</v>
      </c>
      <c r="BE353" s="1">
        <f t="shared" si="189"/>
        <v>-1.4812663530572533E-3</v>
      </c>
      <c r="BF353" s="1">
        <f t="shared" si="190"/>
        <v>1.2679823267150512E-3</v>
      </c>
      <c r="BG353" s="1">
        <f t="shared" si="191"/>
        <v>-2.7492486797723046E-3</v>
      </c>
      <c r="BH353" s="1">
        <f t="shared" si="192"/>
        <v>0.9918940323811245</v>
      </c>
      <c r="BI353" s="1">
        <f t="shared" si="193"/>
        <v>-0.84981307174444665</v>
      </c>
      <c r="BJ353" s="1">
        <f t="shared" si="194"/>
        <v>-1.6885669279868449</v>
      </c>
      <c r="BK353" s="1">
        <f t="shared" si="195"/>
        <v>-1.1252933910601934</v>
      </c>
      <c r="BL353" s="1">
        <f t="shared" si="198"/>
        <v>4.6634622898331362</v>
      </c>
      <c r="BM353" s="1">
        <f t="shared" si="198"/>
        <v>4.6634622898331362</v>
      </c>
      <c r="BN353" s="1">
        <f t="shared" si="198"/>
        <v>4.6634622898331273</v>
      </c>
      <c r="BO353" s="1">
        <f t="shared" si="198"/>
        <v>4.6634622898357803</v>
      </c>
      <c r="BP353" s="1">
        <f t="shared" si="198"/>
        <v>4.6634622890495123</v>
      </c>
      <c r="BQ353" s="1">
        <f t="shared" si="198"/>
        <v>4.6634625220875394</v>
      </c>
      <c r="BR353" s="1">
        <f t="shared" si="198"/>
        <v>4.6633935016119237</v>
      </c>
      <c r="BS353" s="1">
        <f t="shared" si="196"/>
        <v>4.732367546659864</v>
      </c>
    </row>
    <row r="354" spans="3:71" x14ac:dyDescent="0.2">
      <c r="C354" s="68"/>
      <c r="D354" s="68"/>
      <c r="AI354" s="33"/>
      <c r="AK354" s="33"/>
      <c r="AM354" s="13"/>
      <c r="BC354" s="1">
        <f t="shared" si="188"/>
        <v>1.3214772102459775E-3</v>
      </c>
      <c r="BD354" s="1">
        <v>8600</v>
      </c>
      <c r="BE354" s="1">
        <f t="shared" si="189"/>
        <v>-1.3659957152284252E-3</v>
      </c>
      <c r="BF354" s="1">
        <f t="shared" si="190"/>
        <v>1.3214772102459775E-3</v>
      </c>
      <c r="BG354" s="1">
        <f t="shared" si="191"/>
        <v>-2.6874729254744026E-3</v>
      </c>
      <c r="BH354" s="1">
        <f t="shared" si="192"/>
        <v>0.99397674541099845</v>
      </c>
      <c r="BI354" s="1">
        <f t="shared" si="193"/>
        <v>-0.83342697962465018</v>
      </c>
      <c r="BJ354" s="1">
        <f t="shared" si="194"/>
        <v>-1.6582165990391415</v>
      </c>
      <c r="BK354" s="1">
        <f t="shared" si="195"/>
        <v>-1.0914770101588096</v>
      </c>
      <c r="BL354" s="1">
        <f t="shared" si="198"/>
        <v>4.6939557613612193</v>
      </c>
      <c r="BM354" s="1">
        <f t="shared" si="198"/>
        <v>4.6939557613612193</v>
      </c>
      <c r="BN354" s="1">
        <f t="shared" si="198"/>
        <v>4.6939557613612193</v>
      </c>
      <c r="BO354" s="1">
        <f t="shared" si="198"/>
        <v>4.693955761361063</v>
      </c>
      <c r="BP354" s="1">
        <f t="shared" si="198"/>
        <v>4.6939557614844647</v>
      </c>
      <c r="BQ354" s="1">
        <f t="shared" si="198"/>
        <v>4.6939556644396987</v>
      </c>
      <c r="BR354" s="1">
        <f t="shared" si="198"/>
        <v>4.6940321399877174</v>
      </c>
      <c r="BS354" s="1">
        <f t="shared" si="196"/>
        <v>4.7629318538257266</v>
      </c>
    </row>
    <row r="355" spans="3:71" x14ac:dyDescent="0.2">
      <c r="C355" s="68"/>
      <c r="D355" s="68"/>
      <c r="AI355" s="33"/>
      <c r="AK355" s="33"/>
      <c r="AM355" s="13"/>
      <c r="BC355" s="1">
        <f t="shared" si="188"/>
        <v>1.3751824761821731E-3</v>
      </c>
      <c r="BD355" s="1">
        <v>8650</v>
      </c>
      <c r="BE355" s="1">
        <f t="shared" si="189"/>
        <v>-1.2478780510780576E-3</v>
      </c>
      <c r="BF355" s="1">
        <f t="shared" si="190"/>
        <v>1.3751824761821731E-3</v>
      </c>
      <c r="BG355" s="1">
        <f t="shared" si="191"/>
        <v>-2.6230605272602307E-3</v>
      </c>
      <c r="BH355" s="1">
        <f t="shared" si="192"/>
        <v>0.99607381578887466</v>
      </c>
      <c r="BI355" s="1">
        <f t="shared" si="193"/>
        <v>-0.81619934885990042</v>
      </c>
      <c r="BJ355" s="1">
        <f t="shared" si="194"/>
        <v>-1.6277383658803573</v>
      </c>
      <c r="BK355" s="1">
        <f t="shared" si="195"/>
        <v>-1.0586270529202528</v>
      </c>
      <c r="BL355" s="1">
        <f t="shared" si="198"/>
        <v>4.7245134190080522</v>
      </c>
      <c r="BM355" s="1">
        <f t="shared" si="198"/>
        <v>4.7245134190080522</v>
      </c>
      <c r="BN355" s="1">
        <f t="shared" si="198"/>
        <v>4.7245134190080522</v>
      </c>
      <c r="BO355" s="1">
        <f t="shared" si="198"/>
        <v>4.7245134190081837</v>
      </c>
      <c r="BP355" s="1">
        <f t="shared" si="198"/>
        <v>4.7245134191645848</v>
      </c>
      <c r="BQ355" s="1">
        <f t="shared" si="198"/>
        <v>4.7245136061532715</v>
      </c>
      <c r="BR355" s="1">
        <f t="shared" si="198"/>
        <v>4.7247351378722051</v>
      </c>
      <c r="BS355" s="1">
        <f t="shared" si="196"/>
        <v>4.7934961609915892</v>
      </c>
    </row>
    <row r="356" spans="3:71" x14ac:dyDescent="0.2">
      <c r="C356" s="68"/>
      <c r="D356" s="68"/>
      <c r="AI356" s="33"/>
      <c r="AK356" s="33"/>
      <c r="AM356" s="13"/>
      <c r="BC356" s="1">
        <f t="shared" si="188"/>
        <v>1.4290981245236381E-3</v>
      </c>
      <c r="BD356" s="1">
        <v>8700</v>
      </c>
      <c r="BE356" s="1">
        <f t="shared" si="189"/>
        <v>-1.1269569619396973E-3</v>
      </c>
      <c r="BF356" s="1">
        <f t="shared" si="190"/>
        <v>1.4290981245236381E-3</v>
      </c>
      <c r="BG356" s="1">
        <f t="shared" si="191"/>
        <v>-2.5560550864633354E-3</v>
      </c>
      <c r="BH356" s="1">
        <f t="shared" si="192"/>
        <v>0.99818342927483594</v>
      </c>
      <c r="BI356" s="1">
        <f t="shared" si="193"/>
        <v>-0.79813587823781929</v>
      </c>
      <c r="BJ356" s="1">
        <f t="shared" si="194"/>
        <v>-1.5971311335642246</v>
      </c>
      <c r="BK356" s="1">
        <f t="shared" si="195"/>
        <v>-1.0266877576364137</v>
      </c>
      <c r="BL356" s="1">
        <f t="shared" si="198"/>
        <v>4.7551356759897851</v>
      </c>
      <c r="BM356" s="1">
        <f t="shared" si="198"/>
        <v>4.7551356759897851</v>
      </c>
      <c r="BN356" s="1">
        <f t="shared" si="198"/>
        <v>4.7551356759898127</v>
      </c>
      <c r="BO356" s="1">
        <f t="shared" si="198"/>
        <v>4.7551356759992212</v>
      </c>
      <c r="BP356" s="1">
        <f t="shared" si="198"/>
        <v>4.7551356791905013</v>
      </c>
      <c r="BQ356" s="1">
        <f t="shared" si="198"/>
        <v>4.7551367616626967</v>
      </c>
      <c r="BR356" s="1">
        <f t="shared" si="198"/>
        <v>4.7555023657138094</v>
      </c>
      <c r="BS356" s="1">
        <f t="shared" si="196"/>
        <v>4.8240604681574508</v>
      </c>
    </row>
    <row r="357" spans="3:71" x14ac:dyDescent="0.2">
      <c r="C357" s="68"/>
      <c r="D357" s="68"/>
      <c r="AI357" s="33"/>
      <c r="AK357" s="33"/>
      <c r="AM357" s="13"/>
      <c r="BC357" s="1">
        <f t="shared" si="188"/>
        <v>1.4832241552703725E-3</v>
      </c>
      <c r="BD357" s="1">
        <v>8750</v>
      </c>
      <c r="BE357" s="1">
        <f t="shared" si="189"/>
        <v>-1.0032790897158772E-3</v>
      </c>
      <c r="BF357" s="1">
        <f t="shared" si="190"/>
        <v>1.4832241552703725E-3</v>
      </c>
      <c r="BG357" s="1">
        <f t="shared" si="191"/>
        <v>-2.4865032449862498E-3</v>
      </c>
      <c r="BH357" s="1">
        <f t="shared" si="192"/>
        <v>1.0003037117530038</v>
      </c>
      <c r="BI357" s="1">
        <f t="shared" si="193"/>
        <v>-0.77924331180161799</v>
      </c>
      <c r="BJ357" s="1">
        <f t="shared" si="194"/>
        <v>-1.5663939153742041</v>
      </c>
      <c r="BK357" s="1">
        <f t="shared" si="195"/>
        <v>-0.99560725082912538</v>
      </c>
      <c r="BL357" s="1">
        <f t="shared" si="198"/>
        <v>4.7858228888867043</v>
      </c>
      <c r="BM357" s="1">
        <f t="shared" si="198"/>
        <v>4.785822888886706</v>
      </c>
      <c r="BN357" s="1">
        <f t="shared" si="198"/>
        <v>4.78582288888704</v>
      </c>
      <c r="BO357" s="1">
        <f t="shared" si="198"/>
        <v>4.7858228889531631</v>
      </c>
      <c r="BP357" s="1">
        <f t="shared" si="198"/>
        <v>4.785822902016986</v>
      </c>
      <c r="BQ357" s="1">
        <f t="shared" si="198"/>
        <v>4.7858254829929709</v>
      </c>
      <c r="BR357" s="1">
        <f t="shared" si="198"/>
        <v>4.7863336339634861</v>
      </c>
      <c r="BS357" s="1">
        <f t="shared" si="196"/>
        <v>4.8546247753233134</v>
      </c>
    </row>
    <row r="358" spans="3:71" x14ac:dyDescent="0.2">
      <c r="C358" s="68"/>
      <c r="D358" s="68"/>
      <c r="AI358" s="33"/>
      <c r="AK358" s="33"/>
      <c r="AM358" s="13"/>
      <c r="BC358" s="1">
        <f t="shared" si="188"/>
        <v>1.5375605684223763E-3</v>
      </c>
      <c r="BD358" s="1">
        <v>8800</v>
      </c>
      <c r="BE358" s="1">
        <f t="shared" si="189"/>
        <v>-8.7689414385477664E-4</v>
      </c>
      <c r="BF358" s="1">
        <f t="shared" si="190"/>
        <v>1.5375605684223763E-3</v>
      </c>
      <c r="BG358" s="1">
        <f t="shared" si="191"/>
        <v>-2.414454712277153E-3</v>
      </c>
      <c r="BH358" s="1">
        <f t="shared" si="192"/>
        <v>1.002432729447476</v>
      </c>
      <c r="BI358" s="1">
        <f t="shared" si="193"/>
        <v>-0.75952947828352446</v>
      </c>
      <c r="BJ358" s="1">
        <f t="shared" si="194"/>
        <v>-1.5355258374421445</v>
      </c>
      <c r="BK358" s="1">
        <f t="shared" si="195"/>
        <v>-0.96533720406232726</v>
      </c>
      <c r="BL358" s="1">
        <f t="shared" si="198"/>
        <v>4.8165753558072133</v>
      </c>
      <c r="BM358" s="1">
        <f t="shared" si="198"/>
        <v>4.8165753558072257</v>
      </c>
      <c r="BN358" s="1">
        <f t="shared" si="198"/>
        <v>4.8165753558089497</v>
      </c>
      <c r="BO358" s="1">
        <f t="shared" si="198"/>
        <v>4.816575356049257</v>
      </c>
      <c r="BP358" s="1">
        <f t="shared" si="198"/>
        <v>4.8165753895434458</v>
      </c>
      <c r="BQ358" s="1">
        <f t="shared" si="198"/>
        <v>4.8165800578815938</v>
      </c>
      <c r="BR358" s="1">
        <f t="shared" si="198"/>
        <v>4.8172286932517787</v>
      </c>
      <c r="BS358" s="1">
        <f t="shared" si="196"/>
        <v>4.8851890824891759</v>
      </c>
    </row>
    <row r="359" spans="3:71" x14ac:dyDescent="0.2">
      <c r="C359" s="68"/>
      <c r="D359" s="68"/>
      <c r="AI359" s="33"/>
      <c r="AK359" s="33"/>
      <c r="AM359" s="13"/>
      <c r="BC359" s="1">
        <f t="shared" si="188"/>
        <v>1.5921073639796495E-3</v>
      </c>
      <c r="BD359" s="1">
        <v>8850</v>
      </c>
      <c r="BE359" s="1">
        <f t="shared" si="189"/>
        <v>-7.4785492446937741E-4</v>
      </c>
      <c r="BF359" s="1">
        <f t="shared" si="190"/>
        <v>1.5921073639796495E-3</v>
      </c>
      <c r="BG359" s="1">
        <f t="shared" si="191"/>
        <v>-2.3399622884490269E-3</v>
      </c>
      <c r="BH359" s="1">
        <f t="shared" si="192"/>
        <v>1.004568489344549</v>
      </c>
      <c r="BI359" s="1">
        <f t="shared" si="193"/>
        <v>-0.73900332989419859</v>
      </c>
      <c r="BJ359" s="1">
        <f t="shared" si="194"/>
        <v>-1.5045261433986732</v>
      </c>
      <c r="BK359" s="1">
        <f t="shared" si="195"/>
        <v>-0.93583252612534207</v>
      </c>
      <c r="BL359" s="1">
        <f t="shared" si="198"/>
        <v>4.8473933145615868</v>
      </c>
      <c r="BM359" s="1">
        <f t="shared" si="198"/>
        <v>4.8473933145616419</v>
      </c>
      <c r="BN359" s="1">
        <f t="shared" si="198"/>
        <v>4.8473933145675057</v>
      </c>
      <c r="BO359" s="1">
        <f t="shared" si="198"/>
        <v>4.8473933151990511</v>
      </c>
      <c r="BP359" s="1">
        <f t="shared" si="198"/>
        <v>4.8473933832140252</v>
      </c>
      <c r="BQ359" s="1">
        <f t="shared" si="198"/>
        <v>4.8474007079601513</v>
      </c>
      <c r="BR359" s="1">
        <f t="shared" si="198"/>
        <v>4.848187234621756</v>
      </c>
      <c r="BS359" s="1">
        <f t="shared" si="196"/>
        <v>4.9157533896550376</v>
      </c>
    </row>
    <row r="360" spans="3:71" x14ac:dyDescent="0.2">
      <c r="C360" s="68"/>
      <c r="D360" s="68"/>
      <c r="AI360" s="33"/>
      <c r="AK360" s="33"/>
      <c r="AM360" s="13"/>
      <c r="BC360" s="1">
        <f t="shared" si="188"/>
        <v>1.6468645419421926E-3</v>
      </c>
      <c r="BD360" s="1">
        <v>8900</v>
      </c>
      <c r="BE360" s="1">
        <f t="shared" si="189"/>
        <v>-6.1621734125069183E-4</v>
      </c>
      <c r="BF360" s="1">
        <f t="shared" si="190"/>
        <v>1.6468645419421926E-3</v>
      </c>
      <c r="BG360" s="1">
        <f t="shared" si="191"/>
        <v>-2.2630818831928844E-3</v>
      </c>
      <c r="BH360" s="1">
        <f t="shared" si="192"/>
        <v>1.0067089398355153</v>
      </c>
      <c r="BI360" s="1">
        <f t="shared" si="193"/>
        <v>-0.71767498023044185</v>
      </c>
      <c r="BJ360" s="1">
        <f t="shared" si="194"/>
        <v>-1.4733941990400883</v>
      </c>
      <c r="BK360" s="1">
        <f t="shared" si="195"/>
        <v>-0.9070510863887179</v>
      </c>
      <c r="BL360" s="1">
        <f t="shared" si="198"/>
        <v>4.8782769408520421</v>
      </c>
      <c r="BM360" s="1">
        <f t="shared" si="198"/>
        <v>4.8782769408522189</v>
      </c>
      <c r="BN360" s="1">
        <f t="shared" si="198"/>
        <v>4.8782769408677789</v>
      </c>
      <c r="BO360" s="1">
        <f t="shared" si="198"/>
        <v>4.8782769422336756</v>
      </c>
      <c r="BP360" s="1">
        <f t="shared" si="198"/>
        <v>4.8782770621350515</v>
      </c>
      <c r="BQ360" s="1">
        <f t="shared" si="198"/>
        <v>4.8782875870033102</v>
      </c>
      <c r="BR360" s="1">
        <f t="shared" si="198"/>
        <v>4.8792088898176127</v>
      </c>
      <c r="BS360" s="1">
        <f t="shared" si="196"/>
        <v>4.9463176968209002</v>
      </c>
    </row>
    <row r="361" spans="3:71" x14ac:dyDescent="0.2">
      <c r="C361" s="68"/>
      <c r="D361" s="68"/>
      <c r="AI361" s="33"/>
      <c r="AK361" s="33"/>
      <c r="AM361" s="13"/>
      <c r="BC361" s="1">
        <f t="shared" si="188"/>
        <v>1.7018321023100046E-3</v>
      </c>
      <c r="BD361" s="1">
        <v>8950</v>
      </c>
      <c r="BE361" s="1">
        <f t="shared" si="189"/>
        <v>-4.8204042781958573E-4</v>
      </c>
      <c r="BF361" s="1">
        <f t="shared" si="190"/>
        <v>1.7018321023100046E-3</v>
      </c>
      <c r="BG361" s="1">
        <f t="shared" si="191"/>
        <v>-2.1838725301295903E-3</v>
      </c>
      <c r="BH361" s="1">
        <f t="shared" si="192"/>
        <v>1.0088519715941981</v>
      </c>
      <c r="BI361" s="1">
        <f t="shared" si="193"/>
        <v>-0.69555574104829165</v>
      </c>
      <c r="BJ361" s="1">
        <f t="shared" si="194"/>
        <v>-1.4421294969952001</v>
      </c>
      <c r="BK361" s="1">
        <f t="shared" si="195"/>
        <v>-0.87895346569312127</v>
      </c>
      <c r="BL361" s="1">
        <f t="shared" ref="BL361:BR370" si="199">$BS361+$AH$7*SIN(BM361)</f>
        <v>4.9092263464861041</v>
      </c>
      <c r="BM361" s="1">
        <f t="shared" si="199"/>
        <v>4.9092263464865766</v>
      </c>
      <c r="BN361" s="1">
        <f t="shared" si="199"/>
        <v>4.9092263465215451</v>
      </c>
      <c r="BO361" s="1">
        <f t="shared" si="199"/>
        <v>4.9092263491133954</v>
      </c>
      <c r="BP361" s="1">
        <f t="shared" si="199"/>
        <v>4.9092265412180192</v>
      </c>
      <c r="BQ361" s="1">
        <f t="shared" si="199"/>
        <v>4.9092407792530004</v>
      </c>
      <c r="BR361" s="1">
        <f t="shared" si="199"/>
        <v>4.9102932316286543</v>
      </c>
      <c r="BS361" s="1">
        <f t="shared" si="196"/>
        <v>4.9768820039867627</v>
      </c>
    </row>
    <row r="362" spans="3:71" x14ac:dyDescent="0.2">
      <c r="C362" s="68"/>
      <c r="D362" s="68"/>
      <c r="AI362" s="33"/>
      <c r="AK362" s="33"/>
      <c r="AM362" s="13"/>
      <c r="BC362" s="1">
        <f t="shared" si="188"/>
        <v>1.757010045083086E-3</v>
      </c>
      <c r="BD362" s="1">
        <v>9000</v>
      </c>
      <c r="BE362" s="1">
        <f t="shared" si="189"/>
        <v>-3.4538635115606824E-4</v>
      </c>
      <c r="BF362" s="1">
        <f t="shared" si="190"/>
        <v>1.757010045083086E-3</v>
      </c>
      <c r="BG362" s="1">
        <f t="shared" si="191"/>
        <v>-2.1023963962391542E-3</v>
      </c>
      <c r="BH362" s="1">
        <f t="shared" si="192"/>
        <v>1.0109954187031283</v>
      </c>
      <c r="BI362" s="1">
        <f t="shared" si="193"/>
        <v>-0.67265815763385395</v>
      </c>
      <c r="BJ362" s="1">
        <f t="shared" si="194"/>
        <v>-1.4107316613741705</v>
      </c>
      <c r="BK362" s="1">
        <f t="shared" si="195"/>
        <v>-0.85150273160830769</v>
      </c>
      <c r="BL362" s="1">
        <f t="shared" si="199"/>
        <v>4.9402415776207267</v>
      </c>
      <c r="BM362" s="1">
        <f t="shared" si="199"/>
        <v>4.9402415776218138</v>
      </c>
      <c r="BN362" s="1">
        <f t="shared" si="199"/>
        <v>4.9402415776915554</v>
      </c>
      <c r="BO362" s="1">
        <f t="shared" si="199"/>
        <v>4.9402415821669496</v>
      </c>
      <c r="BP362" s="1">
        <f t="shared" si="199"/>
        <v>4.9402418693567594</v>
      </c>
      <c r="BQ362" s="1">
        <f t="shared" si="199"/>
        <v>4.9402602978255858</v>
      </c>
      <c r="BR362" s="1">
        <f t="shared" si="199"/>
        <v>4.9414397742883605</v>
      </c>
      <c r="BS362" s="1">
        <f t="shared" si="196"/>
        <v>5.0074463111526253</v>
      </c>
    </row>
    <row r="363" spans="3:71" x14ac:dyDescent="0.2">
      <c r="C363" s="68"/>
      <c r="D363" s="68"/>
      <c r="AI363" s="33"/>
      <c r="AK363" s="33"/>
      <c r="AM363" s="13"/>
      <c r="BC363" s="1">
        <f t="shared" si="188"/>
        <v>1.8123983702614372E-3</v>
      </c>
      <c r="BD363" s="1">
        <v>9050</v>
      </c>
      <c r="BE363" s="1">
        <f t="shared" si="189"/>
        <v>-2.063204157414524E-4</v>
      </c>
      <c r="BF363" s="1">
        <f t="shared" si="190"/>
        <v>1.8123983702614372E-3</v>
      </c>
      <c r="BG363" s="1">
        <f t="shared" si="191"/>
        <v>-2.0187187860028896E-3</v>
      </c>
      <c r="BH363" s="1">
        <f t="shared" si="192"/>
        <v>1.0131370600418679</v>
      </c>
      <c r="BI363" s="1">
        <f t="shared" si="193"/>
        <v>-0.64899604249033382</v>
      </c>
      <c r="BJ363" s="1">
        <f t="shared" si="194"/>
        <v>-1.3792004523801407</v>
      </c>
      <c r="BK363" s="1">
        <f t="shared" si="195"/>
        <v>-0.82466423530670818</v>
      </c>
      <c r="BL363" s="1">
        <f t="shared" si="199"/>
        <v>4.9713226130449701</v>
      </c>
      <c r="BM363" s="1">
        <f t="shared" si="199"/>
        <v>4.9713226130472155</v>
      </c>
      <c r="BN363" s="1">
        <f t="shared" si="199"/>
        <v>4.9713226131742978</v>
      </c>
      <c r="BO363" s="1">
        <f t="shared" si="199"/>
        <v>4.9713226203686141</v>
      </c>
      <c r="BP363" s="1">
        <f t="shared" si="199"/>
        <v>4.9713230276478235</v>
      </c>
      <c r="BQ363" s="1">
        <f t="shared" si="199"/>
        <v>4.9713460832097152</v>
      </c>
      <c r="BR363" s="1">
        <f t="shared" si="199"/>
        <v>4.9726479739281393</v>
      </c>
      <c r="BS363" s="1">
        <f t="shared" si="196"/>
        <v>5.038010618318487</v>
      </c>
    </row>
    <row r="364" spans="3:71" x14ac:dyDescent="0.2">
      <c r="C364" s="68"/>
      <c r="D364" s="68"/>
      <c r="AI364" s="33"/>
      <c r="AK364" s="33"/>
      <c r="AM364" s="13"/>
      <c r="BC364" s="1">
        <f t="shared" si="188"/>
        <v>1.8679970778450582E-3</v>
      </c>
      <c r="BD364" s="1">
        <v>9100</v>
      </c>
      <c r="BE364" s="1">
        <f t="shared" si="189"/>
        <v>-6.4911062046939163E-5</v>
      </c>
      <c r="BF364" s="1">
        <f t="shared" si="190"/>
        <v>1.8679970778450582E-3</v>
      </c>
      <c r="BG364" s="1">
        <f t="shared" si="191"/>
        <v>-1.9329081398919974E-3</v>
      </c>
      <c r="BH364" s="1">
        <f t="shared" si="192"/>
        <v>1.0152746209504391</v>
      </c>
      <c r="BI364" s="1">
        <f t="shared" si="193"/>
        <v>-0.62458450704669477</v>
      </c>
      <c r="BJ364" s="1">
        <f t="shared" si="194"/>
        <v>-1.3475357708630264</v>
      </c>
      <c r="BK364" s="1">
        <f t="shared" si="195"/>
        <v>-0.79840542764535527</v>
      </c>
      <c r="BL364" s="1">
        <f t="shared" si="199"/>
        <v>5.0024693625095216</v>
      </c>
      <c r="BM364" s="1">
        <f t="shared" si="199"/>
        <v>5.0024693625137777</v>
      </c>
      <c r="BN364" s="1">
        <f t="shared" si="199"/>
        <v>5.0024693627294914</v>
      </c>
      <c r="BO364" s="1">
        <f t="shared" si="199"/>
        <v>5.0024693736613672</v>
      </c>
      <c r="BP364" s="1">
        <f t="shared" si="199"/>
        <v>5.0024699276635056</v>
      </c>
      <c r="BQ364" s="1">
        <f t="shared" si="199"/>
        <v>5.0024980018625254</v>
      </c>
      <c r="BR364" s="1">
        <f t="shared" si="199"/>
        <v>5.0039172290853591</v>
      </c>
      <c r="BS364" s="1">
        <f t="shared" si="196"/>
        <v>5.0685749254843495</v>
      </c>
    </row>
    <row r="365" spans="3:71" x14ac:dyDescent="0.2">
      <c r="C365" s="68"/>
      <c r="D365" s="68"/>
      <c r="AI365" s="33"/>
      <c r="AK365" s="33"/>
      <c r="AM365" s="13"/>
      <c r="BC365" s="1">
        <f t="shared" si="188"/>
        <v>1.9238061678339483E-3</v>
      </c>
      <c r="BD365" s="1">
        <v>9150</v>
      </c>
      <c r="BE365" s="1">
        <f t="shared" si="189"/>
        <v>7.8770140997053801E-5</v>
      </c>
      <c r="BF365" s="1">
        <f t="shared" si="190"/>
        <v>1.9238061678339483E-3</v>
      </c>
      <c r="BG365" s="1">
        <f t="shared" si="191"/>
        <v>-1.8450360268368945E-3</v>
      </c>
      <c r="BH365" s="1">
        <f t="shared" si="192"/>
        <v>1.0174057751800958</v>
      </c>
      <c r="BI365" s="1">
        <f t="shared" si="193"/>
        <v>-0.59943999108168</v>
      </c>
      <c r="BJ365" s="1">
        <f t="shared" si="194"/>
        <v>-1.3157376627936337</v>
      </c>
      <c r="BK365" s="1">
        <f t="shared" si="195"/>
        <v>-0.77269569235007951</v>
      </c>
      <c r="BL365" s="1">
        <f t="shared" si="199"/>
        <v>5.0336816651116711</v>
      </c>
      <c r="BM365" s="1">
        <f t="shared" si="199"/>
        <v>5.0336816651192038</v>
      </c>
      <c r="BN365" s="1">
        <f t="shared" si="199"/>
        <v>5.0336816654649459</v>
      </c>
      <c r="BO365" s="1">
        <f t="shared" si="199"/>
        <v>5.0336816813349472</v>
      </c>
      <c r="BP365" s="1">
        <f t="shared" si="199"/>
        <v>5.0336824097872119</v>
      </c>
      <c r="BQ365" s="1">
        <f t="shared" si="199"/>
        <v>5.0337158449116801</v>
      </c>
      <c r="BR365" s="1">
        <f t="shared" si="199"/>
        <v>5.0352468812651745</v>
      </c>
      <c r="BS365" s="1">
        <f t="shared" si="196"/>
        <v>5.0991392326502121</v>
      </c>
    </row>
    <row r="366" spans="3:71" x14ac:dyDescent="0.2">
      <c r="C366" s="68"/>
      <c r="D366" s="68"/>
      <c r="AI366" s="33"/>
      <c r="AK366" s="33"/>
      <c r="AM366" s="13"/>
      <c r="BC366" s="1">
        <f t="shared" si="188"/>
        <v>1.9798256402281072E-3</v>
      </c>
      <c r="BD366" s="1">
        <v>9200</v>
      </c>
      <c r="BE366" s="1">
        <f t="shared" si="189"/>
        <v>2.2464850991357407E-4</v>
      </c>
      <c r="BF366" s="1">
        <f t="shared" si="190"/>
        <v>1.9798256402281072E-3</v>
      </c>
      <c r="BG366" s="1">
        <f t="shared" si="191"/>
        <v>-1.7551771303145332E-3</v>
      </c>
      <c r="BH366" s="1">
        <f t="shared" si="192"/>
        <v>1.0195281471427977</v>
      </c>
      <c r="BI366" s="1">
        <f t="shared" si="193"/>
        <v>-0.5735802895466392</v>
      </c>
      <c r="BJ366" s="1">
        <f t="shared" si="194"/>
        <v>-1.2838063236349362</v>
      </c>
      <c r="BK366" s="1">
        <f t="shared" si="195"/>
        <v>-0.74750619445446931</v>
      </c>
      <c r="BL366" s="1">
        <f t="shared" si="199"/>
        <v>5.0649592877447622</v>
      </c>
      <c r="BM366" s="1">
        <f t="shared" si="199"/>
        <v>5.0649592877573513</v>
      </c>
      <c r="BN366" s="1">
        <f t="shared" si="199"/>
        <v>5.064959288285781</v>
      </c>
      <c r="BO366" s="1">
        <f t="shared" si="199"/>
        <v>5.0649593104679864</v>
      </c>
      <c r="BP366" s="1">
        <f t="shared" si="199"/>
        <v>5.0649602416212405</v>
      </c>
      <c r="BQ366" s="1">
        <f t="shared" si="199"/>
        <v>5.0649993269706277</v>
      </c>
      <c r="BR366" s="1">
        <f t="shared" si="199"/>
        <v>5.0666362155556302</v>
      </c>
      <c r="BS366" s="1">
        <f t="shared" si="196"/>
        <v>5.1297035398160737</v>
      </c>
    </row>
    <row r="367" spans="3:71" x14ac:dyDescent="0.2">
      <c r="C367" s="68"/>
      <c r="D367" s="68"/>
      <c r="AI367" s="33"/>
      <c r="AK367" s="33"/>
      <c r="AM367" s="13"/>
      <c r="BC367" s="1">
        <f t="shared" si="188"/>
        <v>2.0360554950275365E-3</v>
      </c>
      <c r="BD367" s="1">
        <v>9250</v>
      </c>
      <c r="BE367" s="1">
        <f t="shared" si="189"/>
        <v>3.7264626733081473E-4</v>
      </c>
      <c r="BF367" s="1">
        <f t="shared" si="190"/>
        <v>2.0360554950275365E-3</v>
      </c>
      <c r="BG367" s="1">
        <f t="shared" si="191"/>
        <v>-1.6634092276967217E-3</v>
      </c>
      <c r="BH367" s="1">
        <f t="shared" si="192"/>
        <v>1.0216393144696714</v>
      </c>
      <c r="BI367" s="1">
        <f t="shared" si="193"/>
        <v>-0.54702457646212788</v>
      </c>
      <c r="BJ367" s="1">
        <f t="shared" si="194"/>
        <v>-1.251742102586193</v>
      </c>
      <c r="BK367" s="1">
        <f t="shared" si="195"/>
        <v>-0.72280974236944684</v>
      </c>
      <c r="BL367" s="1">
        <f t="shared" si="199"/>
        <v>5.0963019236214482</v>
      </c>
      <c r="BM367" s="1">
        <f t="shared" si="199"/>
        <v>5.0963019236414961</v>
      </c>
      <c r="BN367" s="1">
        <f t="shared" si="199"/>
        <v>5.0963019244173626</v>
      </c>
      <c r="BO367" s="1">
        <f t="shared" si="199"/>
        <v>5.0963019544437529</v>
      </c>
      <c r="BP367" s="1">
        <f t="shared" si="199"/>
        <v>5.0963031164772037</v>
      </c>
      <c r="BQ367" s="1">
        <f t="shared" si="199"/>
        <v>5.0963480850742409</v>
      </c>
      <c r="BR367" s="1">
        <f t="shared" si="199"/>
        <v>5.0980844612954668</v>
      </c>
      <c r="BS367" s="1">
        <f t="shared" si="196"/>
        <v>5.1602678469819363</v>
      </c>
    </row>
    <row r="368" spans="3:71" x14ac:dyDescent="0.2">
      <c r="C368" s="68"/>
      <c r="D368" s="68"/>
      <c r="AI368" s="33"/>
      <c r="AK368" s="33"/>
      <c r="AM368" s="13"/>
      <c r="BC368" s="1">
        <f t="shared" si="188"/>
        <v>2.0924957322322351E-3</v>
      </c>
      <c r="BD368" s="1">
        <v>9300</v>
      </c>
      <c r="BE368" s="1">
        <f t="shared" si="189"/>
        <v>5.2268256972112207E-4</v>
      </c>
      <c r="BF368" s="1">
        <f t="shared" si="190"/>
        <v>2.0924957322322351E-3</v>
      </c>
      <c r="BG368" s="1">
        <f t="shared" si="191"/>
        <v>-1.5698131625111131E-3</v>
      </c>
      <c r="BH368" s="1">
        <f t="shared" si="192"/>
        <v>1.0237368108874878</v>
      </c>
      <c r="BI368" s="1">
        <f t="shared" si="193"/>
        <v>-0.51979342555682162</v>
      </c>
      <c r="BJ368" s="1">
        <f t="shared" si="194"/>
        <v>-1.21954550667448</v>
      </c>
      <c r="BK368" s="1">
        <f t="shared" si="195"/>
        <v>-0.69858066215265702</v>
      </c>
      <c r="BL368" s="1">
        <f t="shared" si="199"/>
        <v>5.127709190880366</v>
      </c>
      <c r="BM368" s="1">
        <f t="shared" si="199"/>
        <v>5.1277091909110002</v>
      </c>
      <c r="BN368" s="1">
        <f t="shared" si="199"/>
        <v>5.1277091920115492</v>
      </c>
      <c r="BO368" s="1">
        <f t="shared" si="199"/>
        <v>5.1277092315493107</v>
      </c>
      <c r="BP368" s="1">
        <f t="shared" si="199"/>
        <v>5.1277106519595259</v>
      </c>
      <c r="BQ368" s="1">
        <f t="shared" si="199"/>
        <v>5.1277616777417618</v>
      </c>
      <c r="BR368" s="1">
        <f t="shared" si="199"/>
        <v>5.1295907927939908</v>
      </c>
      <c r="BS368" s="1">
        <f t="shared" si="196"/>
        <v>5.1908321541477989</v>
      </c>
    </row>
    <row r="369" spans="3:71" x14ac:dyDescent="0.2">
      <c r="C369" s="68"/>
      <c r="D369" s="68"/>
      <c r="AI369" s="33"/>
      <c r="AK369" s="33"/>
      <c r="AM369" s="13"/>
      <c r="BC369" s="1">
        <f t="shared" si="188"/>
        <v>2.1491463518422027E-3</v>
      </c>
      <c r="BD369" s="1">
        <v>9350</v>
      </c>
      <c r="BE369" s="1">
        <f t="shared" si="189"/>
        <v>6.7467354256424048E-4</v>
      </c>
      <c r="BF369" s="1">
        <f t="shared" si="190"/>
        <v>2.1491463518422027E-3</v>
      </c>
      <c r="BG369" s="1">
        <f t="shared" si="191"/>
        <v>-1.4744728092779622E-3</v>
      </c>
      <c r="BH369" s="1">
        <f t="shared" si="192"/>
        <v>1.0258181294207329</v>
      </c>
      <c r="BI369" s="1">
        <f t="shared" si="193"/>
        <v>-0.49190882731312041</v>
      </c>
      <c r="BJ369" s="1">
        <f t="shared" si="194"/>
        <v>-1.1872172046671288</v>
      </c>
      <c r="BK369" s="1">
        <f t="shared" si="195"/>
        <v>-0.67479468271456122</v>
      </c>
      <c r="BL369" s="1">
        <f t="shared" si="199"/>
        <v>5.1591806312861479</v>
      </c>
      <c r="BM369" s="1">
        <f t="shared" si="199"/>
        <v>5.1591806313313038</v>
      </c>
      <c r="BN369" s="1">
        <f t="shared" si="199"/>
        <v>5.1591806328461995</v>
      </c>
      <c r="BO369" s="1">
        <f t="shared" si="199"/>
        <v>5.1591806836682386</v>
      </c>
      <c r="BP369" s="1">
        <f t="shared" si="199"/>
        <v>5.159182388652594</v>
      </c>
      <c r="BQ369" s="1">
        <f t="shared" si="199"/>
        <v>5.1592395841737373</v>
      </c>
      <c r="BR369" s="1">
        <f t="shared" si="199"/>
        <v>5.161154330102363</v>
      </c>
      <c r="BS369" s="1">
        <f t="shared" si="196"/>
        <v>5.2213964613136605</v>
      </c>
    </row>
    <row r="370" spans="3:71" x14ac:dyDescent="0.2">
      <c r="C370" s="68"/>
      <c r="D370" s="68"/>
      <c r="AI370" s="33"/>
      <c r="AK370" s="33"/>
      <c r="AM370" s="13"/>
      <c r="BC370" s="1">
        <f t="shared" si="188"/>
        <v>2.2060073538574397E-3</v>
      </c>
      <c r="BD370" s="1">
        <v>9400</v>
      </c>
      <c r="BE370" s="1">
        <f t="shared" si="189"/>
        <v>8.285323232566119E-4</v>
      </c>
      <c r="BF370" s="1">
        <f t="shared" si="190"/>
        <v>2.2060073538574397E-3</v>
      </c>
      <c r="BG370" s="1">
        <f t="shared" si="191"/>
        <v>-1.3774750306008278E-3</v>
      </c>
      <c r="BH370" s="1">
        <f t="shared" si="192"/>
        <v>1.0278807259251952</v>
      </c>
      <c r="BI370" s="1">
        <f t="shared" si="193"/>
        <v>-0.46339420208238397</v>
      </c>
      <c r="BJ370" s="1">
        <f t="shared" si="194"/>
        <v>-1.1547580307777274</v>
      </c>
      <c r="BK370" s="1">
        <f t="shared" si="195"/>
        <v>-0.6514288308440277</v>
      </c>
      <c r="BL370" s="1">
        <f t="shared" si="199"/>
        <v>5.1907157090328395</v>
      </c>
      <c r="BM370" s="1">
        <f t="shared" si="199"/>
        <v>5.1907157090973239</v>
      </c>
      <c r="BN370" s="1">
        <f t="shared" si="199"/>
        <v>5.1907157111280107</v>
      </c>
      <c r="BO370" s="1">
        <f t="shared" si="199"/>
        <v>5.1907157750771855</v>
      </c>
      <c r="BP370" s="1">
        <f t="shared" si="199"/>
        <v>5.1907177889221474</v>
      </c>
      <c r="BQ370" s="1">
        <f t="shared" si="199"/>
        <v>5.1907812035893119</v>
      </c>
      <c r="BR370" s="1">
        <f t="shared" si="199"/>
        <v>5.1927741398355609</v>
      </c>
      <c r="BS370" s="1">
        <f t="shared" si="196"/>
        <v>5.2519607684795231</v>
      </c>
    </row>
    <row r="371" spans="3:71" x14ac:dyDescent="0.2">
      <c r="C371" s="68"/>
      <c r="D371" s="68"/>
      <c r="AI371" s="33"/>
      <c r="AK371" s="33"/>
      <c r="AM371" s="13"/>
      <c r="BC371" s="1">
        <f t="shared" ref="BC371:BC402" si="200">AH$3+AH$4*BD371+AH$5*BD371^2</f>
        <v>2.263078738277947E-3</v>
      </c>
      <c r="BD371" s="1">
        <v>9450</v>
      </c>
      <c r="BE371" s="1">
        <f t="shared" ref="BE371:BE402" si="201">AH$3+AH$4*BD371+AH$5*BD371^2+BG371</f>
        <v>9.8416911207044626E-4</v>
      </c>
      <c r="BF371" s="1">
        <f t="shared" ref="BF371:BF402" si="202">AH$3+AH$4*BD371+AH$5*BD371^2</f>
        <v>2.263078738277947E-3</v>
      </c>
      <c r="BG371" s="1">
        <f t="shared" ref="BG371:BG402" si="203">$AH$6*($AH$11/BH371*BI371+$AH$12)</f>
        <v>-1.2789096262075007E-3</v>
      </c>
      <c r="BH371" s="1">
        <f t="shared" ref="BH371:BH402" si="204">1+$AH$7*COS(BJ371)</f>
        <v>1.0299220229571431</v>
      </c>
      <c r="BI371" s="1">
        <f t="shared" ref="BI371:BI402" si="205">SIN(BJ371+RADIANS($AH$9))</f>
        <v>-0.43427440893411284</v>
      </c>
      <c r="BJ371" s="1">
        <f t="shared" ref="BJ371:BJ402" si="206">2*ATAN(BK371)</f>
        <v>-1.1221689881375261</v>
      </c>
      <c r="BK371" s="1">
        <f t="shared" ref="BK371:BK402" si="207">SQRT((1+$AH$7)/(1-$AH$7))*TAN(BL371/2)</f>
        <v>-0.6284613350632634</v>
      </c>
      <c r="BL371" s="1">
        <f t="shared" ref="BL371:BR380" si="208">$BS371+$AH$7*SIN(BM371)</f>
        <v>5.222313809660978</v>
      </c>
      <c r="BM371" s="1">
        <f t="shared" si="208"/>
        <v>5.2223138097504993</v>
      </c>
      <c r="BN371" s="1">
        <f t="shared" si="208"/>
        <v>5.2223138124089674</v>
      </c>
      <c r="BO371" s="1">
        <f t="shared" si="208"/>
        <v>5.2223138913567482</v>
      </c>
      <c r="BP371" s="1">
        <f t="shared" si="208"/>
        <v>5.2223162358415065</v>
      </c>
      <c r="BQ371" s="1">
        <f t="shared" si="208"/>
        <v>5.2223858547098798</v>
      </c>
      <c r="BR371" s="1">
        <f t="shared" si="208"/>
        <v>5.2244492360442552</v>
      </c>
      <c r="BS371" s="1">
        <f t="shared" ref="BS371:BS402" si="209">RADIANS($AH$9)+$AH$18*(BD371-AH$15)</f>
        <v>5.2825250756453856</v>
      </c>
    </row>
    <row r="372" spans="3:71" x14ac:dyDescent="0.2">
      <c r="C372" s="68"/>
      <c r="D372" s="68"/>
      <c r="AK372" s="33"/>
      <c r="AM372" s="13"/>
      <c r="BC372" s="1">
        <f t="shared" si="200"/>
        <v>2.3203605051037228E-3</v>
      </c>
      <c r="BD372" s="1">
        <v>9500</v>
      </c>
      <c r="BE372" s="1">
        <f t="shared" si="201"/>
        <v>1.1414912314444733E-3</v>
      </c>
      <c r="BF372" s="1">
        <f t="shared" si="202"/>
        <v>2.3203605051037228E-3</v>
      </c>
      <c r="BG372" s="1">
        <f t="shared" si="203"/>
        <v>-1.1788692736592495E-3</v>
      </c>
      <c r="BH372" s="1">
        <f t="shared" si="204"/>
        <v>1.0319394139801135</v>
      </c>
      <c r="BI372" s="1">
        <f t="shared" si="205"/>
        <v>-0.40457574990797907</v>
      </c>
      <c r="BJ372" s="1">
        <f t="shared" si="206"/>
        <v>-1.089451252003478</v>
      </c>
      <c r="BK372" s="1">
        <f t="shared" si="207"/>
        <v>-0.60587153743289068</v>
      </c>
      <c r="BL372" s="1">
        <f t="shared" si="208"/>
        <v>5.2539742390986781</v>
      </c>
      <c r="BM372" s="1">
        <f t="shared" si="208"/>
        <v>5.253974239219839</v>
      </c>
      <c r="BN372" s="1">
        <f t="shared" si="208"/>
        <v>5.2539742426267777</v>
      </c>
      <c r="BO372" s="1">
        <f t="shared" si="208"/>
        <v>5.2539743384272031</v>
      </c>
      <c r="BP372" s="1">
        <f t="shared" si="208"/>
        <v>5.2539770322531485</v>
      </c>
      <c r="BQ372" s="1">
        <f t="shared" si="208"/>
        <v>5.2540527753947925</v>
      </c>
      <c r="BR372" s="1">
        <f t="shared" si="208"/>
        <v>5.2561785811357886</v>
      </c>
      <c r="BS372" s="1">
        <f t="shared" si="209"/>
        <v>5.3130893828112482</v>
      </c>
    </row>
    <row r="373" spans="3:71" x14ac:dyDescent="0.2">
      <c r="C373" s="68"/>
      <c r="D373" s="68"/>
      <c r="AK373" s="33"/>
      <c r="AM373" s="13"/>
      <c r="BC373" s="1">
        <f t="shared" si="200"/>
        <v>2.3778526543347684E-3</v>
      </c>
      <c r="BD373" s="1">
        <v>9550</v>
      </c>
      <c r="BE373" s="1">
        <f t="shared" si="201"/>
        <v>1.3004031938629529E-3</v>
      </c>
      <c r="BF373" s="1">
        <f t="shared" si="202"/>
        <v>2.3778526543347684E-3</v>
      </c>
      <c r="BG373" s="1">
        <f t="shared" si="203"/>
        <v>-1.0774494604718155E-3</v>
      </c>
      <c r="BH373" s="1">
        <f t="shared" si="204"/>
        <v>1.0339302679090887</v>
      </c>
      <c r="BI373" s="1">
        <f t="shared" si="205"/>
        <v>-0.37432596934561763</v>
      </c>
      <c r="BJ373" s="1">
        <f t="shared" si="206"/>
        <v>-1.0566061726737008</v>
      </c>
      <c r="BK373" s="1">
        <f t="shared" si="207"/>
        <v>-0.58363981252503982</v>
      </c>
      <c r="BL373" s="1">
        <f t="shared" si="208"/>
        <v>5.2856962228370952</v>
      </c>
      <c r="BM373" s="1">
        <f t="shared" si="208"/>
        <v>5.2856962229973403</v>
      </c>
      <c r="BN373" s="1">
        <f t="shared" si="208"/>
        <v>5.2856962272796757</v>
      </c>
      <c r="BO373" s="1">
        <f t="shared" si="208"/>
        <v>5.2856963417196683</v>
      </c>
      <c r="BP373" s="1">
        <f t="shared" si="208"/>
        <v>5.2856993999759672</v>
      </c>
      <c r="BQ373" s="1">
        <f t="shared" si="208"/>
        <v>5.2857811224343205</v>
      </c>
      <c r="BR373" s="1">
        <f t="shared" si="208"/>
        <v>5.2879610868433984</v>
      </c>
      <c r="BS373" s="1">
        <f t="shared" si="209"/>
        <v>5.3436536899771099</v>
      </c>
    </row>
    <row r="374" spans="3:71" x14ac:dyDescent="0.2">
      <c r="C374" s="68"/>
      <c r="D374" s="68"/>
      <c r="AK374" s="33"/>
      <c r="AM374" s="13"/>
      <c r="BC374" s="1">
        <f t="shared" si="200"/>
        <v>2.4355551859710839E-3</v>
      </c>
      <c r="BD374" s="1">
        <v>9600</v>
      </c>
      <c r="BE374" s="1">
        <f t="shared" si="201"/>
        <v>1.4608067785503618E-3</v>
      </c>
      <c r="BF374" s="1">
        <f t="shared" si="202"/>
        <v>2.4355551859710839E-3</v>
      </c>
      <c r="BG374" s="1">
        <f t="shared" si="203"/>
        <v>-9.7474840742072205E-4</v>
      </c>
      <c r="BH374" s="1">
        <f t="shared" si="204"/>
        <v>1.0358919339894097</v>
      </c>
      <c r="BI374" s="1">
        <f t="shared" si="205"/>
        <v>-0.3435542479907796</v>
      </c>
      <c r="BJ374" s="1">
        <f t="shared" si="206"/>
        <v>-1.0236352780809066</v>
      </c>
      <c r="BK374" s="1">
        <f t="shared" si="207"/>
        <v>-0.56174749286741277</v>
      </c>
      <c r="BL374" s="1">
        <f t="shared" si="208"/>
        <v>5.3174789052505922</v>
      </c>
      <c r="BM374" s="1">
        <f t="shared" si="208"/>
        <v>5.3174789054581026</v>
      </c>
      <c r="BN374" s="1">
        <f t="shared" si="208"/>
        <v>5.3174789107459555</v>
      </c>
      <c r="BO374" s="1">
        <f t="shared" si="208"/>
        <v>5.3174790454931857</v>
      </c>
      <c r="BP374" s="1">
        <f t="shared" si="208"/>
        <v>5.3174824791683175</v>
      </c>
      <c r="BQ374" s="1">
        <f t="shared" si="208"/>
        <v>5.3175699715047067</v>
      </c>
      <c r="BR374" s="1">
        <f t="shared" si="208"/>
        <v>5.3197956152427723</v>
      </c>
      <c r="BS374" s="1">
        <f t="shared" si="209"/>
        <v>5.3742179971429724</v>
      </c>
    </row>
    <row r="375" spans="3:71" x14ac:dyDescent="0.2">
      <c r="C375" s="68"/>
      <c r="D375" s="68"/>
      <c r="AK375" s="33"/>
      <c r="AM375" s="13"/>
      <c r="BC375" s="1">
        <f t="shared" si="200"/>
        <v>2.4934681000126678E-3</v>
      </c>
      <c r="BD375" s="1">
        <v>9650</v>
      </c>
      <c r="BE375" s="1">
        <f t="shared" si="201"/>
        <v>1.62260111717644E-3</v>
      </c>
      <c r="BF375" s="1">
        <f t="shared" si="202"/>
        <v>2.4934681000126678E-3</v>
      </c>
      <c r="BG375" s="1">
        <f t="shared" si="203"/>
        <v>-8.7086698283622775E-4</v>
      </c>
      <c r="BH375" s="1">
        <f t="shared" si="204"/>
        <v>1.0378217470051669</v>
      </c>
      <c r="BI375" s="1">
        <f t="shared" si="205"/>
        <v>-0.31229119156198587</v>
      </c>
      <c r="BJ375" s="1">
        <f t="shared" si="206"/>
        <v>-0.99054027603430772</v>
      </c>
      <c r="BK375" s="1">
        <f t="shared" si="207"/>
        <v>-0.54017680023597359</v>
      </c>
      <c r="BL375" s="1">
        <f t="shared" si="208"/>
        <v>5.3493213490718103</v>
      </c>
      <c r="BM375" s="1">
        <f t="shared" si="208"/>
        <v>5.3493213493353462</v>
      </c>
      <c r="BN375" s="1">
        <f t="shared" si="208"/>
        <v>5.3493213557584625</v>
      </c>
      <c r="BO375" s="1">
        <f t="shared" si="208"/>
        <v>5.3493215123080597</v>
      </c>
      <c r="BP375" s="1">
        <f t="shared" si="208"/>
        <v>5.3493253278566106</v>
      </c>
      <c r="BQ375" s="1">
        <f t="shared" si="208"/>
        <v>5.3494183172896079</v>
      </c>
      <c r="BR375" s="1">
        <f t="shared" si="208"/>
        <v>5.3516809798149829</v>
      </c>
      <c r="BS375" s="1">
        <f t="shared" si="209"/>
        <v>5.404782304308835</v>
      </c>
    </row>
    <row r="376" spans="3:71" x14ac:dyDescent="0.2">
      <c r="C376" s="68"/>
      <c r="D376" s="68"/>
      <c r="AK376" s="33"/>
      <c r="AM376" s="13"/>
      <c r="BC376" s="1">
        <f t="shared" si="200"/>
        <v>2.5515913964595217E-3</v>
      </c>
      <c r="BD376" s="1">
        <v>9700</v>
      </c>
      <c r="BE376" s="1">
        <f t="shared" si="201"/>
        <v>1.7856827887297515E-3</v>
      </c>
      <c r="BF376" s="1">
        <f t="shared" si="202"/>
        <v>2.5515913964595217E-3</v>
      </c>
      <c r="BG376" s="1">
        <f t="shared" si="203"/>
        <v>-7.6590860772977009E-4</v>
      </c>
      <c r="BH376" s="1">
        <f t="shared" si="204"/>
        <v>1.0397170328090419</v>
      </c>
      <c r="BI376" s="1">
        <f t="shared" si="205"/>
        <v>-0.28056881352139712</v>
      </c>
      <c r="BJ376" s="1">
        <f t="shared" si="206"/>
        <v>-0.9573230560806949</v>
      </c>
      <c r="BK376" s="1">
        <f t="shared" si="207"/>
        <v>-0.51891078223962939</v>
      </c>
      <c r="BL376" s="1">
        <f t="shared" si="208"/>
        <v>5.3812225350316556</v>
      </c>
      <c r="BM376" s="1">
        <f t="shared" si="208"/>
        <v>5.3812225353603456</v>
      </c>
      <c r="BN376" s="1">
        <f t="shared" si="208"/>
        <v>5.381222543044081</v>
      </c>
      <c r="BO376" s="1">
        <f t="shared" si="208"/>
        <v>5.381222722665596</v>
      </c>
      <c r="BP376" s="1">
        <f t="shared" si="208"/>
        <v>5.3812269216388495</v>
      </c>
      <c r="BQ376" s="1">
        <f t="shared" si="208"/>
        <v>5.3813250737717704</v>
      </c>
      <c r="BR376" s="1">
        <f t="shared" si="208"/>
        <v>5.383615946554821</v>
      </c>
      <c r="BS376" s="1">
        <f t="shared" si="209"/>
        <v>5.4353466114746967</v>
      </c>
    </row>
    <row r="377" spans="3:71" x14ac:dyDescent="0.2">
      <c r="C377" s="68"/>
      <c r="D377" s="68"/>
      <c r="AK377" s="33"/>
      <c r="AM377" s="13"/>
      <c r="BC377" s="1">
        <f t="shared" si="200"/>
        <v>2.6099250753116457E-3</v>
      </c>
      <c r="BD377" s="1">
        <v>9750</v>
      </c>
      <c r="BE377" s="1">
        <f t="shared" si="201"/>
        <v>1.9499459236776645E-3</v>
      </c>
      <c r="BF377" s="1">
        <f t="shared" si="202"/>
        <v>2.6099250753116457E-3</v>
      </c>
      <c r="BG377" s="1">
        <f t="shared" si="203"/>
        <v>-6.599791516339813E-4</v>
      </c>
      <c r="BH377" s="1">
        <f t="shared" si="204"/>
        <v>1.041575114162673</v>
      </c>
      <c r="BI377" s="1">
        <f t="shared" si="205"/>
        <v>-0.2484205117873787</v>
      </c>
      <c r="BJ377" s="1">
        <f t="shared" si="206"/>
        <v>-0.92398569095584815</v>
      </c>
      <c r="BK377" s="1">
        <f t="shared" si="207"/>
        <v>-0.49793325369817537</v>
      </c>
      <c r="BL377" s="1">
        <f t="shared" si="208"/>
        <v>5.413181361673912</v>
      </c>
      <c r="BM377" s="1">
        <f t="shared" si="208"/>
        <v>5.4131813620769886</v>
      </c>
      <c r="BN377" s="1">
        <f t="shared" si="208"/>
        <v>5.4131813711379566</v>
      </c>
      <c r="BO377" s="1">
        <f t="shared" si="208"/>
        <v>5.4131815748240033</v>
      </c>
      <c r="BP377" s="1">
        <f t="shared" si="208"/>
        <v>5.4131861535719699</v>
      </c>
      <c r="BQ377" s="1">
        <f t="shared" si="208"/>
        <v>5.413289074698219</v>
      </c>
      <c r="BR377" s="1">
        <f t="shared" si="208"/>
        <v>5.4155992351234925</v>
      </c>
      <c r="BS377" s="1">
        <f t="shared" si="209"/>
        <v>5.4659109186405592</v>
      </c>
    </row>
    <row r="378" spans="3:71" x14ac:dyDescent="0.2">
      <c r="C378" s="68"/>
      <c r="D378" s="68"/>
      <c r="AK378" s="33"/>
      <c r="AM378" s="13"/>
      <c r="BC378" s="1">
        <f t="shared" si="200"/>
        <v>2.6684691365690379E-3</v>
      </c>
      <c r="BD378" s="1">
        <v>9800</v>
      </c>
      <c r="BE378" s="1">
        <f t="shared" si="201"/>
        <v>2.1152823174868797E-3</v>
      </c>
      <c r="BF378" s="1">
        <f t="shared" si="202"/>
        <v>2.6684691365690379E-3</v>
      </c>
      <c r="BG378" s="1">
        <f t="shared" si="203"/>
        <v>-5.5318681908215811E-4</v>
      </c>
      <c r="BH378" s="1">
        <f t="shared" si="204"/>
        <v>1.0433933168735861</v>
      </c>
      <c r="BI378" s="1">
        <f t="shared" si="205"/>
        <v>-0.21588103916623042</v>
      </c>
      <c r="BJ378" s="1">
        <f t="shared" si="206"/>
        <v>-0.89053043759816097</v>
      </c>
      <c r="BK378" s="1">
        <f t="shared" si="207"/>
        <v>-0.47722874236588525</v>
      </c>
      <c r="BL378" s="1">
        <f t="shared" si="208"/>
        <v>5.445196645353799</v>
      </c>
      <c r="BM378" s="1">
        <f t="shared" si="208"/>
        <v>5.4451966458402898</v>
      </c>
      <c r="BN378" s="1">
        <f t="shared" si="208"/>
        <v>5.4451966563817908</v>
      </c>
      <c r="BO378" s="1">
        <f t="shared" si="208"/>
        <v>5.4451968847998247</v>
      </c>
      <c r="BP378" s="1">
        <f t="shared" si="208"/>
        <v>5.4452018342512947</v>
      </c>
      <c r="BQ378" s="1">
        <f t="shared" si="208"/>
        <v>5.4453090742216697</v>
      </c>
      <c r="BR378" s="1">
        <f t="shared" si="208"/>
        <v>5.4476295200445772</v>
      </c>
      <c r="BS378" s="1">
        <f t="shared" si="209"/>
        <v>5.4964752258064218</v>
      </c>
    </row>
    <row r="379" spans="3:71" x14ac:dyDescent="0.2">
      <c r="C379" s="68"/>
      <c r="D379" s="68"/>
      <c r="AK379" s="33"/>
      <c r="AM379" s="13"/>
      <c r="BC379" s="1">
        <f t="shared" si="200"/>
        <v>2.7272235802317008E-3</v>
      </c>
      <c r="BD379" s="1">
        <v>9850</v>
      </c>
      <c r="BE379" s="1">
        <f t="shared" si="201"/>
        <v>2.2815815535314906E-3</v>
      </c>
      <c r="BF379" s="1">
        <f t="shared" si="202"/>
        <v>2.7272235802317008E-3</v>
      </c>
      <c r="BG379" s="1">
        <f t="shared" si="203"/>
        <v>-4.4564202670021019E-4</v>
      </c>
      <c r="BH379" s="1">
        <f t="shared" si="204"/>
        <v>1.0451689762116252</v>
      </c>
      <c r="BI379" s="1">
        <f t="shared" si="205"/>
        <v>-0.18298646731078397</v>
      </c>
      <c r="BJ379" s="1">
        <f t="shared" si="206"/>
        <v>-0.85695973769733491</v>
      </c>
      <c r="BK379" s="1">
        <f t="shared" si="207"/>
        <v>-0.45678243859828577</v>
      </c>
      <c r="BL379" s="1">
        <f t="shared" si="208"/>
        <v>5.477267120429345</v>
      </c>
      <c r="BM379" s="1">
        <f t="shared" si="208"/>
        <v>5.4772671210077215</v>
      </c>
      <c r="BN379" s="1">
        <f t="shared" si="208"/>
        <v>5.4772671331151042</v>
      </c>
      <c r="BO379" s="1">
        <f t="shared" si="208"/>
        <v>5.4772673865637591</v>
      </c>
      <c r="BP379" s="1">
        <f t="shared" si="208"/>
        <v>5.4772726920897776</v>
      </c>
      <c r="BQ379" s="1">
        <f t="shared" si="208"/>
        <v>5.4773837477203378</v>
      </c>
      <c r="BR379" s="1">
        <f t="shared" si="208"/>
        <v>5.4797054319421683</v>
      </c>
      <c r="BS379" s="1">
        <f t="shared" si="209"/>
        <v>5.5270395329722835</v>
      </c>
    </row>
    <row r="380" spans="3:71" x14ac:dyDescent="0.2">
      <c r="C380" s="68"/>
      <c r="D380" s="68"/>
      <c r="AK380" s="33"/>
      <c r="AM380" s="13"/>
      <c r="BC380" s="1">
        <f t="shared" si="200"/>
        <v>2.786188406299633E-3</v>
      </c>
      <c r="BD380" s="1">
        <v>9900</v>
      </c>
      <c r="BE380" s="1">
        <f t="shared" si="201"/>
        <v>2.4487311353650291E-3</v>
      </c>
      <c r="BF380" s="1">
        <f t="shared" si="202"/>
        <v>2.786188406299633E-3</v>
      </c>
      <c r="BG380" s="1">
        <f t="shared" si="203"/>
        <v>-3.3745727093460412E-4</v>
      </c>
      <c r="BH380" s="1">
        <f t="shared" si="204"/>
        <v>1.046899443584633</v>
      </c>
      <c r="BI380" s="1">
        <f t="shared" si="205"/>
        <v>-0.14977414405005163</v>
      </c>
      <c r="BJ380" s="1">
        <f t="shared" si="206"/>
        <v>-0.82327621775230875</v>
      </c>
      <c r="BK380" s="1">
        <f t="shared" si="207"/>
        <v>-0.43658014859965621</v>
      </c>
      <c r="BL380" s="1">
        <f t="shared" si="208"/>
        <v>5.5093914396538475</v>
      </c>
      <c r="BM380" s="1">
        <f t="shared" si="208"/>
        <v>5.5093914403316493</v>
      </c>
      <c r="BN380" s="1">
        <f t="shared" si="208"/>
        <v>5.5093914540677549</v>
      </c>
      <c r="BO380" s="1">
        <f t="shared" si="208"/>
        <v>5.5093917324391031</v>
      </c>
      <c r="BP380" s="1">
        <f t="shared" si="208"/>
        <v>5.5093973738039459</v>
      </c>
      <c r="BQ380" s="1">
        <f t="shared" si="208"/>
        <v>5.5095116927976626</v>
      </c>
      <c r="BR380" s="1">
        <f t="shared" si="208"/>
        <v>5.5118255588200125</v>
      </c>
      <c r="BS380" s="1">
        <f t="shared" si="209"/>
        <v>5.557603840138146</v>
      </c>
    </row>
    <row r="381" spans="3:71" x14ac:dyDescent="0.2">
      <c r="C381" s="68"/>
      <c r="D381" s="68"/>
      <c r="AK381" s="33"/>
      <c r="AM381" s="13"/>
      <c r="BC381" s="1">
        <f t="shared" si="200"/>
        <v>2.8453636147728334E-3</v>
      </c>
      <c r="BD381" s="1">
        <v>9950</v>
      </c>
      <c r="BE381" s="1">
        <f t="shared" si="201"/>
        <v>2.6166166282796488E-3</v>
      </c>
      <c r="BF381" s="1">
        <f t="shared" si="202"/>
        <v>2.8453636147728334E-3</v>
      </c>
      <c r="BG381" s="1">
        <f t="shared" si="203"/>
        <v>-2.2874698649318461E-4</v>
      </c>
      <c r="BH381" s="1">
        <f t="shared" si="204"/>
        <v>1.0485820934499415</v>
      </c>
      <c r="BI381" s="1">
        <f t="shared" si="205"/>
        <v>-0.11628264397467367</v>
      </c>
      <c r="BJ381" s="1">
        <f t="shared" si="206"/>
        <v>-0.78948268861417015</v>
      </c>
      <c r="BK381" s="1">
        <f t="shared" si="207"/>
        <v>-0.41660825092424114</v>
      </c>
      <c r="BL381" s="1">
        <f t="shared" ref="BL381:BR390" si="210">$BS381+$AH$7*SIN(BM381)</f>
        <v>5.5415681747770309</v>
      </c>
      <c r="BM381" s="1">
        <f t="shared" si="210"/>
        <v>5.5415681755604727</v>
      </c>
      <c r="BN381" s="1">
        <f t="shared" si="210"/>
        <v>5.5415681909613275</v>
      </c>
      <c r="BO381" s="1">
        <f t="shared" si="210"/>
        <v>5.5415684937103089</v>
      </c>
      <c r="BP381" s="1">
        <f t="shared" si="210"/>
        <v>5.5415744451126479</v>
      </c>
      <c r="BQ381" s="1">
        <f t="shared" si="210"/>
        <v>5.5416914304628397</v>
      </c>
      <c r="BR381" s="1">
        <f t="shared" si="210"/>
        <v>5.5439884473804577</v>
      </c>
      <c r="BS381" s="1">
        <f t="shared" si="209"/>
        <v>5.5881681473040086</v>
      </c>
    </row>
    <row r="382" spans="3:71" x14ac:dyDescent="0.2">
      <c r="C382" s="68"/>
      <c r="D382" s="68"/>
      <c r="AK382" s="33"/>
      <c r="AM382" s="13"/>
      <c r="BC382" s="1">
        <f t="shared" si="200"/>
        <v>2.9047492056513045E-3</v>
      </c>
      <c r="BD382" s="1">
        <v>10000</v>
      </c>
      <c r="BE382" s="1">
        <f t="shared" si="201"/>
        <v>2.7851218100194931E-3</v>
      </c>
      <c r="BF382" s="1">
        <f t="shared" si="202"/>
        <v>2.9047492056513045E-3</v>
      </c>
      <c r="BG382" s="1">
        <f t="shared" si="203"/>
        <v>-1.1962739563181139E-4</v>
      </c>
      <c r="BH382" s="1">
        <f t="shared" si="204"/>
        <v>1.0502143304350322</v>
      </c>
      <c r="BI382" s="1">
        <f t="shared" si="205"/>
        <v>-8.2551712207402261E-2</v>
      </c>
      <c r="BJ382" s="1">
        <f t="shared" si="206"/>
        <v>-0.75558214449169536</v>
      </c>
      <c r="BK382" s="1">
        <f t="shared" si="207"/>
        <v>-0.39685365593563648</v>
      </c>
      <c r="BL382" s="1">
        <f t="shared" si="210"/>
        <v>5.5737958173617406</v>
      </c>
      <c r="BM382" s="1">
        <f t="shared" si="210"/>
        <v>5.5737958182553209</v>
      </c>
      <c r="BN382" s="1">
        <f t="shared" si="210"/>
        <v>5.5737958353262425</v>
      </c>
      <c r="BO382" s="1">
        <f t="shared" si="210"/>
        <v>5.5737961614483815</v>
      </c>
      <c r="BP382" s="1">
        <f t="shared" si="210"/>
        <v>5.5738023916538575</v>
      </c>
      <c r="BQ382" s="1">
        <f t="shared" si="210"/>
        <v>5.5739214064924623</v>
      </c>
      <c r="BR382" s="1">
        <f t="shared" si="210"/>
        <v>5.5761926043819887</v>
      </c>
      <c r="BS382" s="1">
        <f t="shared" si="209"/>
        <v>5.6187324544698711</v>
      </c>
    </row>
    <row r="383" spans="3:71" x14ac:dyDescent="0.2">
      <c r="C383" s="68"/>
      <c r="D383" s="68"/>
      <c r="AK383" s="33"/>
      <c r="AM383" s="13"/>
      <c r="BC383" s="1">
        <f t="shared" si="200"/>
        <v>2.9643451789350449E-3</v>
      </c>
      <c r="BD383" s="1">
        <v>10050</v>
      </c>
      <c r="BE383" s="1">
        <f t="shared" si="201"/>
        <v>2.9541288304571066E-3</v>
      </c>
      <c r="BF383" s="1">
        <f t="shared" si="202"/>
        <v>2.9643451789350449E-3</v>
      </c>
      <c r="BG383" s="1">
        <f t="shared" si="203"/>
        <v>-1.0216348477938393E-5</v>
      </c>
      <c r="BH383" s="1">
        <f t="shared" si="204"/>
        <v>1.0517935966376062</v>
      </c>
      <c r="BI383" s="1">
        <f t="shared" si="205"/>
        <v>-4.8622201335969881E-2</v>
      </c>
      <c r="BJ383" s="1">
        <f t="shared" si="206"/>
        <v>-0.72157776139933461</v>
      </c>
      <c r="BK383" s="1">
        <f t="shared" si="207"/>
        <v>-0.37730376795676324</v>
      </c>
      <c r="BL383" s="1">
        <f t="shared" si="210"/>
        <v>5.6060727798221617</v>
      </c>
      <c r="BM383" s="1">
        <f t="shared" si="210"/>
        <v>5.6060727808282849</v>
      </c>
      <c r="BN383" s="1">
        <f t="shared" si="210"/>
        <v>5.6060727995405637</v>
      </c>
      <c r="BO383" s="1">
        <f t="shared" si="210"/>
        <v>5.6060731475589121</v>
      </c>
      <c r="BP383" s="1">
        <f t="shared" si="210"/>
        <v>5.6060796201237748</v>
      </c>
      <c r="BQ383" s="1">
        <f t="shared" si="210"/>
        <v>5.6061999929728508</v>
      </c>
      <c r="BR383" s="1">
        <f t="shared" si="210"/>
        <v>5.6084364980340649</v>
      </c>
      <c r="BS383" s="1">
        <f t="shared" si="209"/>
        <v>5.6492967616357328</v>
      </c>
    </row>
    <row r="384" spans="3:71" x14ac:dyDescent="0.2">
      <c r="C384" s="68"/>
      <c r="D384" s="68"/>
      <c r="AK384" s="33"/>
      <c r="AM384" s="13"/>
      <c r="BC384" s="1">
        <f t="shared" si="200"/>
        <v>3.0241515346240548E-3</v>
      </c>
      <c r="BD384" s="1">
        <v>10100</v>
      </c>
      <c r="BE384" s="1">
        <f t="shared" si="201"/>
        <v>3.1235183799815363E-3</v>
      </c>
      <c r="BF384" s="1">
        <f t="shared" si="202"/>
        <v>3.0241515346240548E-3</v>
      </c>
      <c r="BG384" s="1">
        <f t="shared" si="203"/>
        <v>9.9366845357481523E-5</v>
      </c>
      <c r="BH384" s="1">
        <f t="shared" si="204"/>
        <v>1.0533173790722525</v>
      </c>
      <c r="BI384" s="1">
        <f t="shared" si="205"/>
        <v>-1.4536001537182059E-2</v>
      </c>
      <c r="BJ384" s="1">
        <f t="shared" si="206"/>
        <v>-0.68747289503000242</v>
      </c>
      <c r="BK384" s="1">
        <f t="shared" si="207"/>
        <v>-0.35794644986775115</v>
      </c>
      <c r="BL384" s="1">
        <f t="shared" si="210"/>
        <v>5.6383973966885632</v>
      </c>
      <c r="BM384" s="1">
        <f t="shared" si="210"/>
        <v>5.6383973978071982</v>
      </c>
      <c r="BN384" s="1">
        <f t="shared" si="210"/>
        <v>5.6383974180955025</v>
      </c>
      <c r="BO384" s="1">
        <f t="shared" si="210"/>
        <v>5.6383977860575332</v>
      </c>
      <c r="BP384" s="1">
        <f t="shared" si="210"/>
        <v>5.6384044596415013</v>
      </c>
      <c r="BQ384" s="1">
        <f t="shared" si="210"/>
        <v>5.6385254900220207</v>
      </c>
      <c r="BR384" s="1">
        <f t="shared" si="210"/>
        <v>5.6407185594279809</v>
      </c>
      <c r="BS384" s="1">
        <f t="shared" si="209"/>
        <v>5.6798610688015954</v>
      </c>
    </row>
    <row r="385" spans="3:71" x14ac:dyDescent="0.2">
      <c r="C385" s="68"/>
      <c r="D385" s="68"/>
      <c r="AK385" s="33"/>
      <c r="AM385" s="13"/>
      <c r="BC385" s="1">
        <f t="shared" si="200"/>
        <v>3.0841682727183336E-3</v>
      </c>
      <c r="BD385" s="1">
        <v>10150</v>
      </c>
      <c r="BE385" s="1">
        <f t="shared" si="201"/>
        <v>3.293169866285338E-3</v>
      </c>
      <c r="BF385" s="1">
        <f t="shared" si="202"/>
        <v>3.0841682727183336E-3</v>
      </c>
      <c r="BG385" s="1">
        <f t="shared" si="203"/>
        <v>2.0900159356700433E-4</v>
      </c>
      <c r="BH385" s="1">
        <f t="shared" si="204"/>
        <v>1.0547832172280192</v>
      </c>
      <c r="BI385" s="1">
        <f t="shared" si="205"/>
        <v>1.9664036024605668E-2</v>
      </c>
      <c r="BJ385" s="1">
        <f t="shared" si="206"/>
        <v>-0.65327107803780804</v>
      </c>
      <c r="BK385" s="1">
        <f t="shared" si="207"/>
        <v>-0.33876998993121082</v>
      </c>
      <c r="BL385" s="1">
        <f t="shared" si="210"/>
        <v>5.6707679261025232</v>
      </c>
      <c r="BM385" s="1">
        <f t="shared" si="210"/>
        <v>5.6707679273309113</v>
      </c>
      <c r="BN385" s="1">
        <f t="shared" si="210"/>
        <v>5.6707679490915499</v>
      </c>
      <c r="BO385" s="1">
        <f t="shared" si="210"/>
        <v>5.670768334576513</v>
      </c>
      <c r="BP385" s="1">
        <f t="shared" si="210"/>
        <v>5.6707751633414301</v>
      </c>
      <c r="BQ385" s="1">
        <f t="shared" si="210"/>
        <v>5.6708961276895549</v>
      </c>
      <c r="BR385" s="1">
        <f t="shared" si="210"/>
        <v>5.6730371840023786</v>
      </c>
      <c r="BS385" s="1">
        <f t="shared" si="209"/>
        <v>5.710425375967457</v>
      </c>
    </row>
    <row r="386" spans="3:71" x14ac:dyDescent="0.2">
      <c r="C386" s="68"/>
      <c r="D386" s="68"/>
      <c r="AK386" s="33"/>
      <c r="AM386" s="13"/>
      <c r="BC386" s="1">
        <f t="shared" si="200"/>
        <v>3.1443953932178822E-3</v>
      </c>
      <c r="BD386" s="1">
        <v>10200</v>
      </c>
      <c r="BE386" s="1">
        <f t="shared" si="201"/>
        <v>3.4629615991755461E-3</v>
      </c>
      <c r="BF386" s="1">
        <f t="shared" si="202"/>
        <v>3.1443953932178822E-3</v>
      </c>
      <c r="BG386" s="1">
        <f t="shared" si="203"/>
        <v>3.1856620595766368E-4</v>
      </c>
      <c r="BH386" s="1">
        <f t="shared" si="204"/>
        <v>1.056188710698482</v>
      </c>
      <c r="BI386" s="1">
        <f t="shared" si="205"/>
        <v>5.3934182384754475E-2</v>
      </c>
      <c r="BJ386" s="1">
        <f t="shared" si="206"/>
        <v>-0.61897601671892022</v>
      </c>
      <c r="BK386" s="1">
        <f t="shared" si="207"/>
        <v>-0.31976307064411785</v>
      </c>
      <c r="BL386" s="1">
        <f t="shared" si="210"/>
        <v>5.7031825515454813</v>
      </c>
      <c r="BM386" s="1">
        <f t="shared" si="210"/>
        <v>5.7031825528779132</v>
      </c>
      <c r="BN386" s="1">
        <f t="shared" si="210"/>
        <v>5.7031825759680705</v>
      </c>
      <c r="BO386" s="1">
        <f t="shared" si="210"/>
        <v>5.7031829761050474</v>
      </c>
      <c r="BP386" s="1">
        <f t="shared" si="210"/>
        <v>5.7031899101944212</v>
      </c>
      <c r="BQ386" s="1">
        <f t="shared" si="210"/>
        <v>5.7033100680319713</v>
      </c>
      <c r="BR386" s="1">
        <f t="shared" si="210"/>
        <v>5.7053907330420879</v>
      </c>
      <c r="BS386" s="1">
        <f t="shared" si="209"/>
        <v>5.7409896831333196</v>
      </c>
    </row>
    <row r="387" spans="3:71" x14ac:dyDescent="0.2">
      <c r="C387" s="68"/>
      <c r="D387" s="68"/>
      <c r="AK387" s="33"/>
      <c r="AM387" s="13"/>
      <c r="BC387" s="1">
        <f t="shared" si="200"/>
        <v>3.2048328961227003E-3</v>
      </c>
      <c r="BD387" s="1">
        <v>10250</v>
      </c>
      <c r="BE387" s="1">
        <f t="shared" si="201"/>
        <v>3.6327709829710574E-3</v>
      </c>
      <c r="BF387" s="1">
        <f t="shared" si="202"/>
        <v>3.2048328961227003E-3</v>
      </c>
      <c r="BG387" s="1">
        <f t="shared" si="203"/>
        <v>4.2793808684835717E-4</v>
      </c>
      <c r="BH387" s="1">
        <f t="shared" si="204"/>
        <v>1.0575315268434413</v>
      </c>
      <c r="BI387" s="1">
        <f t="shared" si="205"/>
        <v>8.8229920352890193E-2</v>
      </c>
      <c r="BJ387" s="1">
        <f t="shared" si="206"/>
        <v>-0.58459158708214787</v>
      </c>
      <c r="BK387" s="1">
        <f t="shared" si="207"/>
        <v>-0.30091473943318803</v>
      </c>
      <c r="BL387" s="1">
        <f t="shared" si="210"/>
        <v>5.735639383802198</v>
      </c>
      <c r="BM387" s="1">
        <f t="shared" si="210"/>
        <v>5.7356393852298693</v>
      </c>
      <c r="BN387" s="1">
        <f t="shared" si="210"/>
        <v>5.7356394094678969</v>
      </c>
      <c r="BO387" s="1">
        <f t="shared" si="210"/>
        <v>5.7356398209645478</v>
      </c>
      <c r="BP387" s="1">
        <f t="shared" si="210"/>
        <v>5.7356468070575861</v>
      </c>
      <c r="BQ387" s="1">
        <f t="shared" si="210"/>
        <v>5.7357654073604776</v>
      </c>
      <c r="BR387" s="1">
        <f t="shared" si="210"/>
        <v>5.7377775352088456</v>
      </c>
      <c r="BS387" s="1">
        <f t="shared" si="209"/>
        <v>5.7715539902991813</v>
      </c>
    </row>
    <row r="388" spans="3:71" x14ac:dyDescent="0.2">
      <c r="C388" s="68"/>
      <c r="D388" s="68"/>
      <c r="AK388" s="33"/>
      <c r="AM388" s="13"/>
      <c r="BC388" s="1">
        <f t="shared" si="200"/>
        <v>3.2654807814327873E-3</v>
      </c>
      <c r="BD388" s="1">
        <v>10300</v>
      </c>
      <c r="BE388" s="1">
        <f t="shared" si="201"/>
        <v>3.8024747159869903E-3</v>
      </c>
      <c r="BF388" s="1">
        <f t="shared" si="202"/>
        <v>3.2654807814327873E-3</v>
      </c>
      <c r="BG388" s="1">
        <f t="shared" si="203"/>
        <v>5.3699393455420327E-4</v>
      </c>
      <c r="BH388" s="1">
        <f t="shared" si="204"/>
        <v>1.0588094084391919</v>
      </c>
      <c r="BI388" s="1">
        <f t="shared" si="205"/>
        <v>0.12250604021659418</v>
      </c>
      <c r="BJ388" s="1">
        <f t="shared" si="206"/>
        <v>-0.55012183030436312</v>
      </c>
      <c r="BK388" s="1">
        <f t="shared" si="207"/>
        <v>-0.28221438102633029</v>
      </c>
      <c r="BL388" s="1">
        <f t="shared" si="210"/>
        <v>5.7681364631594576</v>
      </c>
      <c r="BM388" s="1">
        <f t="shared" si="210"/>
        <v>5.7681364646704205</v>
      </c>
      <c r="BN388" s="1">
        <f t="shared" si="210"/>
        <v>5.7681364898372269</v>
      </c>
      <c r="BO388" s="1">
        <f t="shared" si="210"/>
        <v>5.768136909018942</v>
      </c>
      <c r="BP388" s="1">
        <f t="shared" si="210"/>
        <v>5.7681438909513663</v>
      </c>
      <c r="BQ388" s="1">
        <f t="shared" si="210"/>
        <v>5.7682601786573651</v>
      </c>
      <c r="BR388" s="1">
        <f t="shared" si="210"/>
        <v>5.7701958881025073</v>
      </c>
      <c r="BS388" s="1">
        <f t="shared" si="209"/>
        <v>5.8021182974650438</v>
      </c>
    </row>
    <row r="389" spans="3:71" x14ac:dyDescent="0.2">
      <c r="C389" s="68"/>
      <c r="D389" s="68"/>
      <c r="AK389" s="33"/>
      <c r="AM389" s="13"/>
      <c r="BC389" s="1">
        <f t="shared" si="200"/>
        <v>3.3263390491481441E-3</v>
      </c>
      <c r="BD389" s="1">
        <v>10350</v>
      </c>
      <c r="BE389" s="1">
        <f t="shared" si="201"/>
        <v>3.9719489965454532E-3</v>
      </c>
      <c r="BF389" s="1">
        <f t="shared" si="202"/>
        <v>3.3263390491481441E-3</v>
      </c>
      <c r="BG389" s="1">
        <f t="shared" si="203"/>
        <v>6.4560994739730905E-4</v>
      </c>
      <c r="BH389" s="1">
        <f t="shared" si="204"/>
        <v>1.0600201812724579</v>
      </c>
      <c r="BI389" s="1">
        <f t="shared" si="205"/>
        <v>0.15671674125586885</v>
      </c>
      <c r="BJ389" s="1">
        <f t="shared" si="206"/>
        <v>-0.5155709475697462</v>
      </c>
      <c r="BK389" s="1">
        <f t="shared" si="207"/>
        <v>-0.26365169134684058</v>
      </c>
      <c r="BL389" s="1">
        <f t="shared" si="210"/>
        <v>5.8006717618389549</v>
      </c>
      <c r="BM389" s="1">
        <f t="shared" si="210"/>
        <v>5.8006717634181744</v>
      </c>
      <c r="BN389" s="1">
        <f t="shared" si="210"/>
        <v>5.8006717892597486</v>
      </c>
      <c r="BO389" s="1">
        <f t="shared" si="210"/>
        <v>5.8006722121186316</v>
      </c>
      <c r="BP389" s="1">
        <f t="shared" si="210"/>
        <v>5.8006791315612807</v>
      </c>
      <c r="BQ389" s="1">
        <f t="shared" si="210"/>
        <v>5.8007923541565782</v>
      </c>
      <c r="BR389" s="1">
        <f t="shared" si="210"/>
        <v>5.8026440598512616</v>
      </c>
      <c r="BS389" s="1">
        <f t="shared" si="209"/>
        <v>5.8326826046309064</v>
      </c>
    </row>
    <row r="390" spans="3:71" x14ac:dyDescent="0.2">
      <c r="C390" s="68"/>
      <c r="D390" s="68"/>
      <c r="AK390" s="33"/>
      <c r="AM390" s="13"/>
      <c r="BC390" s="1">
        <f t="shared" si="200"/>
        <v>3.3874076992687703E-3</v>
      </c>
      <c r="BD390" s="1">
        <v>10400</v>
      </c>
      <c r="BE390" s="1">
        <f t="shared" si="201"/>
        <v>4.1410697348931279E-3</v>
      </c>
      <c r="BF390" s="1">
        <f t="shared" si="202"/>
        <v>3.3874076992687703E-3</v>
      </c>
      <c r="BG390" s="1">
        <f t="shared" si="203"/>
        <v>7.5366203562435752E-4</v>
      </c>
      <c r="BH390" s="1">
        <f t="shared" si="204"/>
        <v>1.061161761631602</v>
      </c>
      <c r="BI390" s="1">
        <f t="shared" si="205"/>
        <v>0.19081573869017718</v>
      </c>
      <c r="BJ390" s="1">
        <f t="shared" si="206"/>
        <v>-0.48094329429576926</v>
      </c>
      <c r="BK390" s="1">
        <f t="shared" si="207"/>
        <v>-0.24521665278951632</v>
      </c>
      <c r="BL390" s="1">
        <f t="shared" si="210"/>
        <v>5.8332431866619521</v>
      </c>
      <c r="BM390" s="1">
        <f t="shared" si="210"/>
        <v>5.8332431882914664</v>
      </c>
      <c r="BN390" s="1">
        <f t="shared" si="210"/>
        <v>5.8332432145224997</v>
      </c>
      <c r="BO390" s="1">
        <f t="shared" si="210"/>
        <v>5.8332436367753857</v>
      </c>
      <c r="BP390" s="1">
        <f t="shared" si="210"/>
        <v>5.8332504339605142</v>
      </c>
      <c r="BQ390" s="1">
        <f t="shared" si="210"/>
        <v>5.8333598480833739</v>
      </c>
      <c r="BR390" s="1">
        <f t="shared" si="210"/>
        <v>5.8351202907293818</v>
      </c>
      <c r="BS390" s="1">
        <f t="shared" si="209"/>
        <v>5.863246911796768</v>
      </c>
    </row>
    <row r="391" spans="3:71" x14ac:dyDescent="0.2">
      <c r="C391" s="68"/>
      <c r="D391" s="68"/>
      <c r="AK391" s="33"/>
      <c r="AM391" s="13"/>
      <c r="BC391" s="1">
        <f t="shared" si="200"/>
        <v>3.4486867317946664E-3</v>
      </c>
      <c r="BD391" s="1">
        <v>10450</v>
      </c>
      <c r="BE391" s="1">
        <f t="shared" si="201"/>
        <v>4.3097127703491771E-3</v>
      </c>
      <c r="BF391" s="1">
        <f t="shared" si="202"/>
        <v>3.4486867317946664E-3</v>
      </c>
      <c r="BG391" s="1">
        <f t="shared" si="203"/>
        <v>8.6102603855451102E-4</v>
      </c>
      <c r="BH391" s="1">
        <f t="shared" si="204"/>
        <v>1.0622321636476548</v>
      </c>
      <c r="BI391" s="1">
        <f t="shared" si="205"/>
        <v>0.22475637562101719</v>
      </c>
      <c r="BJ391" s="1">
        <f t="shared" si="206"/>
        <v>-0.44624337375303219</v>
      </c>
      <c r="BK391" s="1">
        <f t="shared" si="207"/>
        <v>-0.22689951074910197</v>
      </c>
      <c r="BL391" s="1">
        <f t="shared" ref="BL391:BR400" si="211">$BS391+$AH$7*SIN(BM391)</f>
        <v>5.8658485819418047</v>
      </c>
      <c r="BM391" s="1">
        <f t="shared" si="211"/>
        <v>5.8658485836009984</v>
      </c>
      <c r="BN391" s="1">
        <f t="shared" si="211"/>
        <v>5.8658486099095555</v>
      </c>
      <c r="BO391" s="1">
        <f t="shared" si="211"/>
        <v>5.8658490270639732</v>
      </c>
      <c r="BP391" s="1">
        <f t="shared" si="211"/>
        <v>5.8658556415482215</v>
      </c>
      <c r="BQ391" s="1">
        <f t="shared" si="211"/>
        <v>5.8659605195473237</v>
      </c>
      <c r="BR391" s="1">
        <f t="shared" si="211"/>
        <v>5.8676227948009929</v>
      </c>
      <c r="BS391" s="1">
        <f t="shared" si="209"/>
        <v>5.8938112189626306</v>
      </c>
    </row>
    <row r="392" spans="3:71" x14ac:dyDescent="0.2">
      <c r="C392" s="68"/>
      <c r="D392" s="68"/>
      <c r="AK392" s="33"/>
      <c r="AM392" s="13"/>
      <c r="BC392" s="1">
        <f t="shared" si="200"/>
        <v>3.5101761467258314E-3</v>
      </c>
      <c r="BD392" s="1">
        <v>10500</v>
      </c>
      <c r="BE392" s="1">
        <f t="shared" si="201"/>
        <v>4.4777540929534856E-3</v>
      </c>
      <c r="BF392" s="1">
        <f t="shared" si="202"/>
        <v>3.5101761467258314E-3</v>
      </c>
      <c r="BG392" s="1">
        <f t="shared" si="203"/>
        <v>9.6757794622765435E-4</v>
      </c>
      <c r="BH392" s="1">
        <f t="shared" si="204"/>
        <v>1.0632295064370791</v>
      </c>
      <c r="BI392" s="1">
        <f t="shared" si="205"/>
        <v>0.25849173947617227</v>
      </c>
      <c r="BJ392" s="1">
        <f t="shared" si="206"/>
        <v>-0.41147583009028332</v>
      </c>
      <c r="BK392" s="1">
        <f t="shared" si="207"/>
        <v>-0.20869075128145453</v>
      </c>
      <c r="BL392" s="1">
        <f t="shared" si="211"/>
        <v>5.8984857325990134</v>
      </c>
      <c r="BM392" s="1">
        <f t="shared" si="211"/>
        <v>5.8984857342649972</v>
      </c>
      <c r="BN392" s="1">
        <f t="shared" si="211"/>
        <v>5.8984857603181409</v>
      </c>
      <c r="BO392" s="1">
        <f t="shared" si="211"/>
        <v>5.8984861677449301</v>
      </c>
      <c r="BP392" s="1">
        <f t="shared" si="211"/>
        <v>5.8984925391971625</v>
      </c>
      <c r="BQ392" s="1">
        <f t="shared" si="211"/>
        <v>5.8985921755822606</v>
      </c>
      <c r="BR392" s="1">
        <f t="shared" si="211"/>
        <v>5.9001497615883203</v>
      </c>
      <c r="BS392" s="1">
        <f t="shared" si="209"/>
        <v>5.9243755261284932</v>
      </c>
    </row>
    <row r="393" spans="3:71" x14ac:dyDescent="0.2">
      <c r="C393" s="68"/>
      <c r="D393" s="68"/>
      <c r="AK393" s="33"/>
      <c r="AM393" s="13"/>
      <c r="BC393" s="1">
        <f t="shared" si="200"/>
        <v>3.5718759440622658E-3</v>
      </c>
      <c r="BD393" s="1">
        <v>10550</v>
      </c>
      <c r="BE393" s="1">
        <f t="shared" si="201"/>
        <v>4.6450700688355261E-3</v>
      </c>
      <c r="BF393" s="1">
        <f t="shared" si="202"/>
        <v>3.5718759440622658E-3</v>
      </c>
      <c r="BG393" s="1">
        <f t="shared" si="203"/>
        <v>1.0731941247732605E-3</v>
      </c>
      <c r="BH393" s="1">
        <f t="shared" si="204"/>
        <v>1.0641520209980531</v>
      </c>
      <c r="BI393" s="1">
        <f t="shared" si="205"/>
        <v>0.29197478240769903</v>
      </c>
      <c r="BJ393" s="1">
        <f t="shared" si="206"/>
        <v>-0.37664544078028578</v>
      </c>
      <c r="BK393" s="1">
        <f t="shared" si="207"/>
        <v>-0.19058107978673239</v>
      </c>
      <c r="BL393" s="1">
        <f t="shared" si="211"/>
        <v>5.9311523674919755</v>
      </c>
      <c r="BM393" s="1">
        <f t="shared" si="211"/>
        <v>5.9311523691400572</v>
      </c>
      <c r="BN393" s="1">
        <f t="shared" si="211"/>
        <v>5.9311523945902973</v>
      </c>
      <c r="BO393" s="1">
        <f t="shared" si="211"/>
        <v>5.9311527876014027</v>
      </c>
      <c r="BP393" s="1">
        <f t="shared" si="211"/>
        <v>5.9311588566030462</v>
      </c>
      <c r="BQ393" s="1">
        <f t="shared" si="211"/>
        <v>5.931252574326213</v>
      </c>
      <c r="BR393" s="1">
        <f t="shared" si="211"/>
        <v>5.9326993577628642</v>
      </c>
      <c r="BS393" s="1">
        <f t="shared" si="209"/>
        <v>5.9549398332943557</v>
      </c>
    </row>
    <row r="394" spans="3:71" x14ac:dyDescent="0.2">
      <c r="C394" s="68"/>
      <c r="D394" s="68"/>
      <c r="AK394" s="33"/>
      <c r="AM394" s="13"/>
      <c r="BC394" s="1">
        <f t="shared" si="200"/>
        <v>3.6337861238039701E-3</v>
      </c>
      <c r="BD394" s="1">
        <v>10600</v>
      </c>
      <c r="BE394" s="1">
        <f t="shared" si="201"/>
        <v>4.8115376684789227E-3</v>
      </c>
      <c r="BF394" s="1">
        <f t="shared" si="202"/>
        <v>3.6337861238039701E-3</v>
      </c>
      <c r="BG394" s="1">
        <f t="shared" si="203"/>
        <v>1.1777515446749528E-3</v>
      </c>
      <c r="BH394" s="1">
        <f t="shared" si="204"/>
        <v>1.0649980568124042</v>
      </c>
      <c r="BI394" s="1">
        <f t="shared" si="205"/>
        <v>0.32515844504525904</v>
      </c>
      <c r="BJ394" s="1">
        <f t="shared" si="206"/>
        <v>-0.34175710850654173</v>
      </c>
      <c r="BK394" s="1">
        <f t="shared" si="207"/>
        <v>-0.17256140061185027</v>
      </c>
      <c r="BL394" s="1">
        <f t="shared" si="211"/>
        <v>5.9638461629551172</v>
      </c>
      <c r="BM394" s="1">
        <f t="shared" si="211"/>
        <v>5.9638461645593699</v>
      </c>
      <c r="BN394" s="1">
        <f t="shared" si="211"/>
        <v>5.9638461890517727</v>
      </c>
      <c r="BO394" s="1">
        <f t="shared" si="211"/>
        <v>5.9638465629815469</v>
      </c>
      <c r="BP394" s="1">
        <f t="shared" si="211"/>
        <v>5.9638522718267328</v>
      </c>
      <c r="BQ394" s="1">
        <f t="shared" si="211"/>
        <v>5.963939428333731</v>
      </c>
      <c r="BR394" s="1">
        <f t="shared" si="211"/>
        <v>5.9652697288579191</v>
      </c>
      <c r="BS394" s="1">
        <f t="shared" si="209"/>
        <v>5.9855041404602174</v>
      </c>
    </row>
    <row r="395" spans="3:71" x14ac:dyDescent="0.2">
      <c r="C395" s="68"/>
      <c r="D395" s="68"/>
      <c r="AK395" s="33"/>
      <c r="AM395" s="13"/>
      <c r="BC395" s="1">
        <f t="shared" si="200"/>
        <v>3.6959066859509442E-3</v>
      </c>
      <c r="BD395" s="1">
        <v>10650</v>
      </c>
      <c r="BE395" s="1">
        <f t="shared" si="201"/>
        <v>4.9770346970169086E-3</v>
      </c>
      <c r="BF395" s="1">
        <f t="shared" si="202"/>
        <v>3.6959066859509442E-3</v>
      </c>
      <c r="BG395" s="1">
        <f t="shared" si="203"/>
        <v>1.2811280110659646E-3</v>
      </c>
      <c r="BH395" s="1">
        <f t="shared" si="204"/>
        <v>1.0657660881062121</v>
      </c>
      <c r="BI395" s="1">
        <f t="shared" si="205"/>
        <v>0.35799578296044571</v>
      </c>
      <c r="BJ395" s="1">
        <f t="shared" si="206"/>
        <v>-0.3068158525151618</v>
      </c>
      <c r="BK395" s="1">
        <f t="shared" si="207"/>
        <v>-0.15462279747646829</v>
      </c>
      <c r="BL395" s="1">
        <f t="shared" si="211"/>
        <v>5.9965647465346672</v>
      </c>
      <c r="BM395" s="1">
        <f t="shared" si="211"/>
        <v>5.9965647480685522</v>
      </c>
      <c r="BN395" s="1">
        <f t="shared" si="211"/>
        <v>5.9965647712483321</v>
      </c>
      <c r="BO395" s="1">
        <f t="shared" si="211"/>
        <v>5.99656512153659</v>
      </c>
      <c r="BP395" s="1">
        <f t="shared" si="211"/>
        <v>5.9965704150192263</v>
      </c>
      <c r="BQ395" s="1">
        <f t="shared" si="211"/>
        <v>5.9966504080124876</v>
      </c>
      <c r="BR395" s="1">
        <f t="shared" si="211"/>
        <v>5.9978590010008439</v>
      </c>
      <c r="BS395" s="1">
        <f t="shared" si="209"/>
        <v>6.01606844762608</v>
      </c>
    </row>
    <row r="396" spans="3:71" x14ac:dyDescent="0.2">
      <c r="C396" s="68"/>
      <c r="D396" s="68"/>
      <c r="AK396" s="33"/>
      <c r="AM396" s="13"/>
      <c r="BC396" s="1">
        <f t="shared" si="200"/>
        <v>3.7582376305031868E-3</v>
      </c>
      <c r="BD396" s="1">
        <v>10700</v>
      </c>
      <c r="BE396" s="1">
        <f t="shared" si="201"/>
        <v>5.1414400256595116E-3</v>
      </c>
      <c r="BF396" s="1">
        <f t="shared" si="202"/>
        <v>3.7582376305031868E-3</v>
      </c>
      <c r="BG396" s="1">
        <f t="shared" si="203"/>
        <v>1.3832023951563244E-3</v>
      </c>
      <c r="BH396" s="1">
        <f t="shared" si="204"/>
        <v>1.0664547197234944</v>
      </c>
      <c r="BI396" s="1">
        <f t="shared" si="205"/>
        <v>0.39044009515695832</v>
      </c>
      <c r="BJ396" s="1">
        <f t="shared" si="206"/>
        <v>-0.2718267994604614</v>
      </c>
      <c r="BK396" s="1">
        <f t="shared" si="207"/>
        <v>-0.13675651463305513</v>
      </c>
      <c r="BL396" s="1">
        <f t="shared" si="211"/>
        <v>6.0293057009108439</v>
      </c>
      <c r="BM396" s="1">
        <f t="shared" si="211"/>
        <v>6.029305702347898</v>
      </c>
      <c r="BN396" s="1">
        <f t="shared" si="211"/>
        <v>6.0293057238682701</v>
      </c>
      <c r="BO396" s="1">
        <f t="shared" si="211"/>
        <v>6.0293060461432368</v>
      </c>
      <c r="BP396" s="1">
        <f t="shared" si="211"/>
        <v>6.0293108723182876</v>
      </c>
      <c r="BQ396" s="1">
        <f t="shared" si="211"/>
        <v>6.029383145175486</v>
      </c>
      <c r="BR396" s="1">
        <f t="shared" si="211"/>
        <v>6.0304652826634477</v>
      </c>
      <c r="BS396" s="1">
        <f t="shared" si="209"/>
        <v>6.0466327547919425</v>
      </c>
    </row>
    <row r="397" spans="3:71" x14ac:dyDescent="0.2">
      <c r="C397" s="68"/>
      <c r="D397" s="68"/>
      <c r="AK397" s="33"/>
      <c r="AM397" s="13"/>
      <c r="BC397" s="1">
        <f t="shared" si="200"/>
        <v>3.8207789574606992E-3</v>
      </c>
      <c r="BD397" s="1">
        <v>10750</v>
      </c>
      <c r="BE397" s="1">
        <f t="shared" si="201"/>
        <v>5.304633823325737E-3</v>
      </c>
      <c r="BF397" s="1">
        <f t="shared" si="202"/>
        <v>3.8207789574606992E-3</v>
      </c>
      <c r="BG397" s="1">
        <f t="shared" si="203"/>
        <v>1.4838548658650376E-3</v>
      </c>
      <c r="BH397" s="1">
        <f t="shared" si="204"/>
        <v>1.0670626925693318</v>
      </c>
      <c r="BI397" s="1">
        <f t="shared" si="205"/>
        <v>0.4224450538668072</v>
      </c>
      <c r="BJ397" s="1">
        <f t="shared" si="206"/>
        <v>-0.23679517377687295</v>
      </c>
      <c r="BK397" s="1">
        <f t="shared" si="207"/>
        <v>-0.1189539386770197</v>
      </c>
      <c r="BL397" s="1">
        <f t="shared" si="211"/>
        <v>6.0620665679939441</v>
      </c>
      <c r="BM397" s="1">
        <f t="shared" si="211"/>
        <v>6.0620665693084774</v>
      </c>
      <c r="BN397" s="1">
        <f t="shared" si="211"/>
        <v>6.0620665888385616</v>
      </c>
      <c r="BO397" s="1">
        <f t="shared" si="211"/>
        <v>6.0620668789978449</v>
      </c>
      <c r="BP397" s="1">
        <f t="shared" si="211"/>
        <v>6.0620711899043673</v>
      </c>
      <c r="BQ397" s="1">
        <f t="shared" si="211"/>
        <v>6.0621352366997332</v>
      </c>
      <c r="BR397" s="1">
        <f t="shared" si="211"/>
        <v>6.0630866664288758</v>
      </c>
      <c r="BS397" s="1">
        <f t="shared" si="209"/>
        <v>6.0771970619578042</v>
      </c>
    </row>
    <row r="398" spans="3:71" x14ac:dyDescent="0.2">
      <c r="C398" s="68"/>
      <c r="D398" s="68"/>
      <c r="AK398" s="33"/>
      <c r="AM398" s="13"/>
      <c r="BC398" s="1">
        <f t="shared" si="200"/>
        <v>3.8835306668234815E-3</v>
      </c>
      <c r="BD398" s="1">
        <v>10800</v>
      </c>
      <c r="BE398" s="1">
        <f t="shared" si="201"/>
        <v>5.4664977875327776E-3</v>
      </c>
      <c r="BF398" s="1">
        <f t="shared" si="202"/>
        <v>3.8835306668234815E-3</v>
      </c>
      <c r="BG398" s="1">
        <f t="shared" si="203"/>
        <v>1.5829671207092957E-3</v>
      </c>
      <c r="BH398" s="1">
        <f t="shared" si="204"/>
        <v>1.0675888885812315</v>
      </c>
      <c r="BI398" s="1">
        <f t="shared" si="205"/>
        <v>0.45396483490456269</v>
      </c>
      <c r="BJ398" s="1">
        <f t="shared" si="206"/>
        <v>-0.20172628761376019</v>
      </c>
      <c r="BK398" s="1">
        <f t="shared" si="207"/>
        <v>-0.101206580927773</v>
      </c>
      <c r="BL398" s="1">
        <f t="shared" si="211"/>
        <v>6.0948448531804349</v>
      </c>
      <c r="BM398" s="1">
        <f t="shared" si="211"/>
        <v>6.0948448543482465</v>
      </c>
      <c r="BN398" s="1">
        <f t="shared" si="211"/>
        <v>6.0948448715807801</v>
      </c>
      <c r="BO398" s="1">
        <f t="shared" si="211"/>
        <v>6.0948451258685079</v>
      </c>
      <c r="BP398" s="1">
        <f t="shared" si="211"/>
        <v>6.0948488782025718</v>
      </c>
      <c r="BQ398" s="1">
        <f t="shared" si="211"/>
        <v>6.0949042482817681</v>
      </c>
      <c r="BR398" s="1">
        <f t="shared" si="211"/>
        <v>6.0957212307733393</v>
      </c>
      <c r="BS398" s="1">
        <f t="shared" si="209"/>
        <v>6.1077613691236667</v>
      </c>
    </row>
    <row r="399" spans="3:71" x14ac:dyDescent="0.2">
      <c r="C399" s="68"/>
      <c r="D399" s="68"/>
      <c r="AK399" s="33"/>
      <c r="AM399" s="13"/>
      <c r="BC399" s="1">
        <f t="shared" si="200"/>
        <v>3.9464927585915327E-3</v>
      </c>
      <c r="BD399" s="1">
        <v>10850</v>
      </c>
      <c r="BE399" s="1">
        <f t="shared" si="201"/>
        <v>5.6269153735806947E-3</v>
      </c>
      <c r="BF399" s="1">
        <f t="shared" si="202"/>
        <v>3.9464927585915327E-3</v>
      </c>
      <c r="BG399" s="1">
        <f t="shared" si="203"/>
        <v>1.6804226149891618E-3</v>
      </c>
      <c r="BH399" s="1">
        <f t="shared" si="204"/>
        <v>1.0680323351904892</v>
      </c>
      <c r="BI399" s="1">
        <f t="shared" si="205"/>
        <v>0.48495424781085283</v>
      </c>
      <c r="BJ399" s="1">
        <f t="shared" si="206"/>
        <v>-0.16662553037334779</v>
      </c>
      <c r="BK399" s="1">
        <f t="shared" si="207"/>
        <v>-8.3506060305755636E-2</v>
      </c>
      <c r="BL399" s="1">
        <f t="shared" si="211"/>
        <v>6.1276380297539808</v>
      </c>
      <c r="BM399" s="1">
        <f t="shared" si="211"/>
        <v>6.1276380307530403</v>
      </c>
      <c r="BN399" s="1">
        <f t="shared" si="211"/>
        <v>6.1276380454116852</v>
      </c>
      <c r="BO399" s="1">
        <f t="shared" si="211"/>
        <v>6.1276382604900093</v>
      </c>
      <c r="BP399" s="1">
        <f t="shared" si="211"/>
        <v>6.1276414162163713</v>
      </c>
      <c r="BQ399" s="1">
        <f t="shared" si="211"/>
        <v>6.1276877182800096</v>
      </c>
      <c r="BR399" s="1">
        <f t="shared" si="211"/>
        <v>6.1283670418610141</v>
      </c>
      <c r="BS399" s="1">
        <f t="shared" si="209"/>
        <v>6.1383256762895293</v>
      </c>
    </row>
    <row r="400" spans="3:71" x14ac:dyDescent="0.2">
      <c r="C400" s="68"/>
      <c r="D400" s="68"/>
      <c r="AK400" s="33"/>
      <c r="AM400" s="13"/>
      <c r="BC400" s="1">
        <f t="shared" si="200"/>
        <v>4.0096652327648533E-3</v>
      </c>
      <c r="BD400" s="1">
        <v>10900</v>
      </c>
      <c r="BE400" s="1">
        <f t="shared" si="201"/>
        <v>5.785772021064838E-3</v>
      </c>
      <c r="BF400" s="1">
        <f t="shared" si="202"/>
        <v>4.0096652327648533E-3</v>
      </c>
      <c r="BG400" s="1">
        <f t="shared" si="203"/>
        <v>1.7761067882999847E-3</v>
      </c>
      <c r="BH400" s="1">
        <f t="shared" si="204"/>
        <v>1.0683922092387426</v>
      </c>
      <c r="BI400" s="1">
        <f t="shared" si="205"/>
        <v>0.5153688650031738</v>
      </c>
      <c r="BJ400" s="1">
        <f t="shared" si="206"/>
        <v>-0.13149835789538211</v>
      </c>
      <c r="BK400" s="1">
        <f t="shared" si="207"/>
        <v>-6.5844086634090818E-2</v>
      </c>
      <c r="BL400" s="1">
        <f t="shared" si="211"/>
        <v>6.1604435434151998</v>
      </c>
      <c r="BM400" s="1">
        <f t="shared" si="211"/>
        <v>6.1604435442262817</v>
      </c>
      <c r="BN400" s="1">
        <f t="shared" si="211"/>
        <v>6.1604435560722948</v>
      </c>
      <c r="BO400" s="1">
        <f t="shared" si="211"/>
        <v>6.1604437290856024</v>
      </c>
      <c r="BP400" s="1">
        <f t="shared" si="211"/>
        <v>6.1604462559779769</v>
      </c>
      <c r="BQ400" s="1">
        <f t="shared" si="211"/>
        <v>6.1604831616335343</v>
      </c>
      <c r="BR400" s="1">
        <f t="shared" si="211"/>
        <v>6.1610221553504445</v>
      </c>
      <c r="BS400" s="1">
        <f t="shared" si="209"/>
        <v>6.168889983455391</v>
      </c>
    </row>
    <row r="401" spans="3:71" x14ac:dyDescent="0.2">
      <c r="C401" s="68"/>
      <c r="D401" s="68"/>
      <c r="AK401" s="33"/>
      <c r="AM401" s="13"/>
      <c r="BC401" s="1">
        <f t="shared" si="200"/>
        <v>4.0730480893434434E-3</v>
      </c>
      <c r="BD401" s="1">
        <v>10950</v>
      </c>
      <c r="BE401" s="1">
        <f t="shared" si="201"/>
        <v>5.942955376749855E-3</v>
      </c>
      <c r="BF401" s="1">
        <f t="shared" si="202"/>
        <v>4.0730480893434434E-3</v>
      </c>
      <c r="BG401" s="1">
        <f t="shared" si="203"/>
        <v>1.8699072874064112E-3</v>
      </c>
      <c r="BH401" s="1">
        <f t="shared" si="204"/>
        <v>1.0686678403187753</v>
      </c>
      <c r="BI401" s="1">
        <f t="shared" si="205"/>
        <v>0.54516514914701564</v>
      </c>
      <c r="BJ401" s="1">
        <f t="shared" si="206"/>
        <v>-9.6350281335214852E-2</v>
      </c>
      <c r="BK401" s="1">
        <f t="shared" si="207"/>
        <v>-4.8212444296607371E-2</v>
      </c>
      <c r="BL401" s="1">
        <f t="shared" ref="BL401:BR408" si="212">$BS401+$AH$7*SIN(BM401)</f>
        <v>6.1932588169229268</v>
      </c>
      <c r="BM401" s="1">
        <f t="shared" si="212"/>
        <v>6.1932588175301815</v>
      </c>
      <c r="BN401" s="1">
        <f t="shared" si="212"/>
        <v>6.1932588263682486</v>
      </c>
      <c r="BO401" s="1">
        <f t="shared" si="212"/>
        <v>6.1932589549985479</v>
      </c>
      <c r="BP401" s="1">
        <f t="shared" si="212"/>
        <v>6.1932608270994605</v>
      </c>
      <c r="BQ401" s="1">
        <f t="shared" si="212"/>
        <v>6.1932880738465377</v>
      </c>
      <c r="BR401" s="1">
        <f t="shared" si="212"/>
        <v>6.1936846182107681</v>
      </c>
      <c r="BS401" s="1">
        <f t="shared" si="209"/>
        <v>6.1994542906212535</v>
      </c>
    </row>
    <row r="402" spans="3:71" x14ac:dyDescent="0.2">
      <c r="C402" s="68"/>
      <c r="D402" s="68"/>
      <c r="AK402" s="33"/>
      <c r="AM402" s="13"/>
      <c r="BC402" s="1">
        <f t="shared" si="200"/>
        <v>4.1366413283273028E-3</v>
      </c>
      <c r="BD402" s="1">
        <v>11000</v>
      </c>
      <c r="BE402" s="1">
        <f t="shared" si="201"/>
        <v>6.0983555128487814E-3</v>
      </c>
      <c r="BF402" s="1">
        <f t="shared" si="202"/>
        <v>4.1366413283273028E-3</v>
      </c>
      <c r="BG402" s="1">
        <f t="shared" si="203"/>
        <v>1.9617141845214786E-3</v>
      </c>
      <c r="BH402" s="1">
        <f t="shared" si="204"/>
        <v>1.0688587135129113</v>
      </c>
      <c r="BI402" s="1">
        <f t="shared" si="205"/>
        <v>0.57430057796360057</v>
      </c>
      <c r="BJ402" s="1">
        <f t="shared" si="206"/>
        <v>-6.1186855784676066E-2</v>
      </c>
      <c r="BK402" s="1">
        <f t="shared" si="207"/>
        <v>-3.0602976186537123E-2</v>
      </c>
      <c r="BL402" s="1">
        <f t="shared" si="212"/>
        <v>6.226081254828884</v>
      </c>
      <c r="BM402" s="1">
        <f t="shared" si="212"/>
        <v>6.226081255220306</v>
      </c>
      <c r="BN402" s="1">
        <f t="shared" si="212"/>
        <v>6.2260812609033627</v>
      </c>
      <c r="BO402" s="1">
        <f t="shared" si="212"/>
        <v>6.2260813434155358</v>
      </c>
      <c r="BP402" s="1">
        <f t="shared" si="212"/>
        <v>6.2260825414080676</v>
      </c>
      <c r="BQ402" s="1">
        <f t="shared" si="212"/>
        <v>6.2260999350274551</v>
      </c>
      <c r="BR402" s="1">
        <f t="shared" si="212"/>
        <v>6.2263524705460398</v>
      </c>
      <c r="BS402" s="1">
        <f t="shared" si="209"/>
        <v>6.2300185977871161</v>
      </c>
    </row>
    <row r="403" spans="3:71" x14ac:dyDescent="0.2">
      <c r="C403" s="68"/>
      <c r="D403" s="68"/>
      <c r="AK403" s="33"/>
      <c r="AM403" s="13"/>
      <c r="BC403" s="1">
        <f t="shared" ref="BC403:BC408" si="213">AH$3+AH$4*BD403+AH$5*BD403^2</f>
        <v>4.2004449497164325E-3</v>
      </c>
      <c r="BD403" s="1">
        <v>11050</v>
      </c>
      <c r="BE403" s="1">
        <f t="shared" ref="BE403:BE408" si="214">AH$3+AH$4*BD403+AH$5*BD403^2+BG403</f>
        <v>6.2518651397682375E-3</v>
      </c>
      <c r="BF403" s="1">
        <f t="shared" ref="BF403:BF408" si="215">AH$3+AH$4*BD403+AH$5*BD403^2</f>
        <v>4.2004449497164325E-3</v>
      </c>
      <c r="BG403" s="1">
        <f t="shared" ref="BG403:BG408" si="216">$AH$6*($AH$11/BH403*BI403+$AH$12)</f>
        <v>2.0514201900518054E-3</v>
      </c>
      <c r="BH403" s="1">
        <f t="shared" ref="BH403:BH408" si="217">1+$AH$7*COS(BJ403)</f>
        <v>1.0689644715069586</v>
      </c>
      <c r="BI403" s="1">
        <f t="shared" ref="BI403:BI408" si="218">SIN(BJ403+RADIANS($AH$9))</f>
        <v>0.60273376570223691</v>
      </c>
      <c r="BJ403" s="1">
        <f t="shared" ref="BJ403:BJ408" si="219">2*ATAN(BK403)</f>
        <v>-2.6013668687389774E-2</v>
      </c>
      <c r="BK403" s="1">
        <f t="shared" ref="BK403:BK408" si="220">SQRT((1+$AH$7)/(1-$AH$7))*TAN(BL403/2)</f>
        <v>-1.3007567882279018E-2</v>
      </c>
      <c r="BL403" s="1">
        <f t="shared" si="212"/>
        <v>6.2589082482869101</v>
      </c>
      <c r="BM403" s="1">
        <f t="shared" si="212"/>
        <v>6.2589082484547003</v>
      </c>
      <c r="BN403" s="1">
        <f t="shared" si="212"/>
        <v>6.2589082508875862</v>
      </c>
      <c r="BO403" s="1">
        <f t="shared" si="212"/>
        <v>6.2589082861634324</v>
      </c>
      <c r="BP403" s="1">
        <f t="shared" si="212"/>
        <v>6.258908797648612</v>
      </c>
      <c r="BQ403" s="1">
        <f t="shared" si="212"/>
        <v>6.2589162139714842</v>
      </c>
      <c r="BR403" s="1">
        <f t="shared" si="212"/>
        <v>6.2590237474259842</v>
      </c>
      <c r="BS403" s="1">
        <f t="shared" ref="BS403:BS408" si="221">RADIANS($AH$9)+$AH$18*(BD403-AH$15)</f>
        <v>6.2605829049529786</v>
      </c>
    </row>
    <row r="404" spans="3:71" x14ac:dyDescent="0.2">
      <c r="C404" s="68"/>
      <c r="D404" s="68"/>
      <c r="AK404" s="33"/>
      <c r="AM404" s="13"/>
      <c r="BC404" s="1">
        <f t="shared" si="213"/>
        <v>4.2644589535108315E-3</v>
      </c>
      <c r="BD404" s="1">
        <v>11100</v>
      </c>
      <c r="BE404" s="1">
        <f t="shared" si="214"/>
        <v>6.4033798124061335E-3</v>
      </c>
      <c r="BF404" s="1">
        <f t="shared" si="215"/>
        <v>4.2644589535108315E-3</v>
      </c>
      <c r="BG404" s="1">
        <f t="shared" si="216"/>
        <v>2.138920858895302E-3</v>
      </c>
      <c r="BH404" s="1">
        <f t="shared" si="217"/>
        <v>1.0689849160625691</v>
      </c>
      <c r="BI404" s="1">
        <f t="shared" si="218"/>
        <v>0.63042458052539929</v>
      </c>
      <c r="BJ404" s="1">
        <f t="shared" si="219"/>
        <v>9.1636718979787087E-3</v>
      </c>
      <c r="BK404" s="1">
        <f t="shared" si="220"/>
        <v>4.5818680117563019E-3</v>
      </c>
      <c r="BL404" s="1">
        <f t="shared" si="212"/>
        <v>6.2917371799172912</v>
      </c>
      <c r="BM404" s="1">
        <f t="shared" si="212"/>
        <v>6.2917371798580906</v>
      </c>
      <c r="BN404" s="1">
        <f t="shared" si="212"/>
        <v>6.2917371789999299</v>
      </c>
      <c r="BO404" s="1">
        <f t="shared" si="212"/>
        <v>6.2917371665601705</v>
      </c>
      <c r="BP404" s="1">
        <f t="shared" si="212"/>
        <v>6.2917369862353594</v>
      </c>
      <c r="BQ404" s="1">
        <f t="shared" si="212"/>
        <v>6.2917343722750623</v>
      </c>
      <c r="BR404" s="1">
        <f t="shared" si="212"/>
        <v>6.2916964807214466</v>
      </c>
      <c r="BS404" s="1">
        <f t="shared" si="221"/>
        <v>6.2911472121188403</v>
      </c>
    </row>
    <row r="405" spans="3:71" x14ac:dyDescent="0.2">
      <c r="C405" s="68"/>
      <c r="D405" s="68"/>
      <c r="AK405" s="33"/>
      <c r="AM405" s="13"/>
      <c r="BC405" s="1">
        <f t="shared" si="213"/>
        <v>4.3286833397104992E-3</v>
      </c>
      <c r="BD405" s="1">
        <v>11150</v>
      </c>
      <c r="BE405" s="1">
        <f t="shared" si="214"/>
        <v>6.5527981291214994E-3</v>
      </c>
      <c r="BF405" s="1">
        <f t="shared" si="215"/>
        <v>4.3286833397104992E-3</v>
      </c>
      <c r="BG405" s="1">
        <f t="shared" si="216"/>
        <v>2.2241147894110002E-3</v>
      </c>
      <c r="BH405" s="1">
        <f t="shared" si="217"/>
        <v>1.0689200088360278</v>
      </c>
      <c r="BI405" s="1">
        <f t="shared" si="218"/>
        <v>0.65733425708300353</v>
      </c>
      <c r="BJ405" s="1">
        <f t="shared" si="219"/>
        <v>4.4339549131696944E-2</v>
      </c>
      <c r="BK405" s="1">
        <f t="shared" si="220"/>
        <v>2.2173407420036921E-2</v>
      </c>
      <c r="BL405" s="1">
        <f t="shared" si="212"/>
        <v>6.3245654287063022</v>
      </c>
      <c r="BM405" s="1">
        <f t="shared" si="212"/>
        <v>6.3245654284212964</v>
      </c>
      <c r="BN405" s="1">
        <f t="shared" si="212"/>
        <v>6.3245654242865177</v>
      </c>
      <c r="BO405" s="1">
        <f t="shared" si="212"/>
        <v>6.3245653643002493</v>
      </c>
      <c r="BP405" s="1">
        <f t="shared" si="212"/>
        <v>6.3245644940355037</v>
      </c>
      <c r="BQ405" s="1">
        <f t="shared" si="212"/>
        <v>6.3245518684706825</v>
      </c>
      <c r="BR405" s="1">
        <f t="shared" si="212"/>
        <v>6.324368700942828</v>
      </c>
      <c r="BS405" s="1">
        <f t="shared" si="221"/>
        <v>6.3217115192847029</v>
      </c>
    </row>
    <row r="406" spans="3:71" x14ac:dyDescent="0.2">
      <c r="C406" s="68"/>
      <c r="D406" s="68"/>
      <c r="AK406" s="33"/>
      <c r="AM406" s="13"/>
      <c r="BC406" s="1">
        <f t="shared" si="213"/>
        <v>4.393118108315437E-3</v>
      </c>
      <c r="BD406" s="1">
        <v>11200</v>
      </c>
      <c r="BE406" s="1">
        <f t="shared" si="214"/>
        <v>6.70002192253644E-3</v>
      </c>
      <c r="BF406" s="1">
        <f t="shared" si="215"/>
        <v>4.393118108315437E-3</v>
      </c>
      <c r="BG406" s="1">
        <f t="shared" si="216"/>
        <v>2.3069038142210035E-3</v>
      </c>
      <c r="BH406" s="1">
        <f t="shared" si="217"/>
        <v>1.068769871536783</v>
      </c>
      <c r="BI406" s="1">
        <f t="shared" si="218"/>
        <v>0.68342550358856791</v>
      </c>
      <c r="BJ406" s="1">
        <f t="shared" si="219"/>
        <v>7.9508349268409453E-2</v>
      </c>
      <c r="BK406" s="1">
        <f t="shared" si="220"/>
        <v>3.9775130306596081E-2</v>
      </c>
      <c r="BL406" s="1">
        <f t="shared" si="212"/>
        <v>6.3573903749207519</v>
      </c>
      <c r="BM406" s="1">
        <f t="shared" si="212"/>
        <v>6.357390374415635</v>
      </c>
      <c r="BN406" s="1">
        <f t="shared" si="212"/>
        <v>6.3573903670736103</v>
      </c>
      <c r="BO406" s="1">
        <f t="shared" si="212"/>
        <v>6.3573902603549692</v>
      </c>
      <c r="BP406" s="1">
        <f t="shared" si="212"/>
        <v>6.3573887091661057</v>
      </c>
      <c r="BQ406" s="1">
        <f t="shared" si="212"/>
        <v>6.357366162170381</v>
      </c>
      <c r="BR406" s="1">
        <f t="shared" si="212"/>
        <v>6.3570384390797932</v>
      </c>
      <c r="BS406" s="1">
        <f t="shared" si="221"/>
        <v>6.3522758264505654</v>
      </c>
    </row>
    <row r="407" spans="3:71" x14ac:dyDescent="0.2">
      <c r="C407" s="68"/>
      <c r="D407" s="68"/>
      <c r="AK407" s="33"/>
      <c r="AM407" s="13"/>
      <c r="BC407" s="1">
        <f t="shared" si="213"/>
        <v>4.4577632593256434E-3</v>
      </c>
      <c r="BD407" s="1">
        <v>11250</v>
      </c>
      <c r="BE407" s="1">
        <f t="shared" si="214"/>
        <v>6.8449564413778658E-3</v>
      </c>
      <c r="BF407" s="1">
        <f t="shared" si="215"/>
        <v>4.4577632593256434E-3</v>
      </c>
      <c r="BG407" s="1">
        <f t="shared" si="216"/>
        <v>2.3871931820522228E-3</v>
      </c>
      <c r="BH407" s="1">
        <f t="shared" si="217"/>
        <v>1.0685347854244223</v>
      </c>
      <c r="BI407" s="1">
        <f t="shared" si="218"/>
        <v>0.70866260275372683</v>
      </c>
      <c r="BJ407" s="1">
        <f t="shared" si="219"/>
        <v>0.11466447351797318</v>
      </c>
      <c r="BK407" s="1">
        <f t="shared" si="220"/>
        <v>5.7395136201286154E-2</v>
      </c>
      <c r="BL407" s="1">
        <f t="shared" si="212"/>
        <v>6.3902094050172487</v>
      </c>
      <c r="BM407" s="1">
        <f t="shared" si="212"/>
        <v>6.3902094043020501</v>
      </c>
      <c r="BN407" s="1">
        <f t="shared" si="212"/>
        <v>6.3902093938753595</v>
      </c>
      <c r="BO407" s="1">
        <f t="shared" si="212"/>
        <v>6.3902092418674794</v>
      </c>
      <c r="BP407" s="1">
        <f t="shared" si="212"/>
        <v>6.3902070257862871</v>
      </c>
      <c r="BQ407" s="1">
        <f t="shared" si="212"/>
        <v>6.3901747182061772</v>
      </c>
      <c r="BR407" s="1">
        <f t="shared" si="212"/>
        <v>6.38970372844053</v>
      </c>
      <c r="BS407" s="1">
        <f t="shared" si="221"/>
        <v>6.3828401336164271</v>
      </c>
    </row>
    <row r="408" spans="3:71" x14ac:dyDescent="0.2">
      <c r="C408" s="68"/>
      <c r="D408" s="68"/>
      <c r="AK408" s="33"/>
      <c r="AM408" s="13"/>
      <c r="BC408" s="1">
        <f t="shared" si="213"/>
        <v>4.5226187927411201E-3</v>
      </c>
      <c r="BD408" s="1">
        <v>11300</v>
      </c>
      <c r="BE408" s="1">
        <f t="shared" si="214"/>
        <v>6.987510522620588E-3</v>
      </c>
      <c r="BF408" s="1">
        <f t="shared" si="215"/>
        <v>4.5226187927411201E-3</v>
      </c>
      <c r="BG408" s="1">
        <f t="shared" si="216"/>
        <v>2.4648917298794679E-3</v>
      </c>
      <c r="BH408" s="1">
        <f t="shared" si="217"/>
        <v>1.0682151901482024</v>
      </c>
      <c r="BI408" s="1">
        <f t="shared" si="218"/>
        <v>0.73301150598814147</v>
      </c>
      <c r="BJ408" s="1">
        <f t="shared" si="219"/>
        <v>0.14980234983568808</v>
      </c>
      <c r="BK408" s="1">
        <f t="shared" si="220"/>
        <v>7.5041559801456936E-2</v>
      </c>
      <c r="BL408" s="1">
        <f t="shared" si="212"/>
        <v>6.4230199165259005</v>
      </c>
      <c r="BM408" s="1">
        <f t="shared" si="212"/>
        <v>6.4230199156146801</v>
      </c>
      <c r="BN408" s="1">
        <f t="shared" si="212"/>
        <v>6.4230199022760592</v>
      </c>
      <c r="BO408" s="1">
        <f t="shared" si="212"/>
        <v>6.4230197070227115</v>
      </c>
      <c r="BP408" s="1">
        <f t="shared" si="212"/>
        <v>6.4230168488665074</v>
      </c>
      <c r="BQ408" s="1">
        <f t="shared" si="212"/>
        <v>6.4229750107557457</v>
      </c>
      <c r="BR408" s="1">
        <f t="shared" si="212"/>
        <v>6.4223626064888535</v>
      </c>
      <c r="BS408" s="1">
        <f t="shared" si="221"/>
        <v>6.4134044407822897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6"/>
  <sheetViews>
    <sheetView workbookViewId="0"/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24</v>
      </c>
      <c r="B2" s="1" t="s">
        <v>25</v>
      </c>
      <c r="C2" s="13"/>
      <c r="D2" s="13"/>
    </row>
    <row r="4" spans="1:6" x14ac:dyDescent="0.2">
      <c r="A4" s="24" t="s">
        <v>35</v>
      </c>
      <c r="C4" s="25">
        <v>54066.430200000003</v>
      </c>
      <c r="D4" s="5">
        <v>0.26634960000000002</v>
      </c>
    </row>
    <row r="5" spans="1:6" x14ac:dyDescent="0.2">
      <c r="A5" s="29" t="s">
        <v>37</v>
      </c>
      <c r="B5"/>
      <c r="C5" s="30">
        <v>8</v>
      </c>
      <c r="D5" t="s">
        <v>38</v>
      </c>
    </row>
    <row r="6" spans="1:6" x14ac:dyDescent="0.2">
      <c r="A6" s="32" t="s">
        <v>40</v>
      </c>
    </row>
    <row r="7" spans="1:6" x14ac:dyDescent="0.2">
      <c r="A7" s="1" t="s">
        <v>42</v>
      </c>
      <c r="C7" s="1">
        <f>+C4</f>
        <v>54066.430200000003</v>
      </c>
      <c r="D7" s="34" t="s">
        <v>43</v>
      </c>
    </row>
    <row r="8" spans="1:6" x14ac:dyDescent="0.2">
      <c r="A8" s="1" t="s">
        <v>45</v>
      </c>
      <c r="C8" s="1">
        <f>+D4</f>
        <v>0.26634960000000002</v>
      </c>
      <c r="D8" s="24" t="s">
        <v>46</v>
      </c>
    </row>
    <row r="9" spans="1:6" x14ac:dyDescent="0.2">
      <c r="A9" s="36" t="s">
        <v>49</v>
      </c>
      <c r="B9" s="37">
        <v>60</v>
      </c>
      <c r="C9" s="38" t="str">
        <f>"F"&amp;B9</f>
        <v>F60</v>
      </c>
      <c r="D9" s="39" t="str">
        <f>"G"&amp;B9</f>
        <v>G60</v>
      </c>
    </row>
    <row r="10" spans="1:6" x14ac:dyDescent="0.2">
      <c r="A10"/>
      <c r="B10"/>
      <c r="C10" s="6" t="s">
        <v>52</v>
      </c>
      <c r="D10" s="6" t="s">
        <v>53</v>
      </c>
      <c r="E10"/>
    </row>
    <row r="11" spans="1:6" x14ac:dyDescent="0.2">
      <c r="A11" t="s">
        <v>56</v>
      </c>
      <c r="B11"/>
      <c r="C11" s="44">
        <f ca="1">INTERCEPT(INDIRECT($D$9):G968,INDIRECT($C$9):F968)</f>
        <v>5.9998318582454302E-3</v>
      </c>
      <c r="D11" s="13"/>
      <c r="E11"/>
    </row>
    <row r="12" spans="1:6" x14ac:dyDescent="0.2">
      <c r="A12" t="s">
        <v>59</v>
      </c>
      <c r="B12"/>
      <c r="C12" s="44">
        <f ca="1">SLOPE(INDIRECT($D$9):G968,INDIRECT($C$9):F968)</f>
        <v>3.258897882367493E-7</v>
      </c>
      <c r="D12" s="13"/>
      <c r="E12"/>
    </row>
    <row r="13" spans="1:6" x14ac:dyDescent="0.2">
      <c r="A13" t="s">
        <v>61</v>
      </c>
      <c r="B13"/>
      <c r="C13" s="13" t="s">
        <v>62</v>
      </c>
    </row>
    <row r="14" spans="1:6" x14ac:dyDescent="0.2">
      <c r="A14"/>
      <c r="B14"/>
      <c r="C14"/>
    </row>
    <row r="15" spans="1:6" x14ac:dyDescent="0.2">
      <c r="A15" s="53" t="s">
        <v>67</v>
      </c>
      <c r="B15"/>
      <c r="C15" s="54">
        <f ca="1">(C7+C11)+(C8+C12)*INT(MAX(F21:F3509))</f>
        <v>58462.808076568705</v>
      </c>
      <c r="E15" s="36" t="s">
        <v>68</v>
      </c>
      <c r="F15" s="30">
        <v>1</v>
      </c>
    </row>
    <row r="16" spans="1:6" x14ac:dyDescent="0.2">
      <c r="A16" s="53" t="s">
        <v>71</v>
      </c>
      <c r="B16"/>
      <c r="C16" s="54">
        <f ca="1">+C8+C12</f>
        <v>0.26634992588978823</v>
      </c>
      <c r="E16" s="36" t="s">
        <v>72</v>
      </c>
      <c r="F16" s="94">
        <f ca="1">NOW()+15018.5+$C$5/24</f>
        <v>60313.507220949075</v>
      </c>
    </row>
    <row r="17" spans="1:18" x14ac:dyDescent="0.2">
      <c r="A17" s="36" t="s">
        <v>74</v>
      </c>
      <c r="B17"/>
      <c r="C17">
        <f>COUNT(C21:C2167)</f>
        <v>56</v>
      </c>
      <c r="E17" s="36" t="s">
        <v>75</v>
      </c>
      <c r="F17" s="44">
        <f ca="1">ROUND(2*(F16-$C$7)/$C$8,0)/2+F15</f>
        <v>23455.5</v>
      </c>
    </row>
    <row r="18" spans="1:18" x14ac:dyDescent="0.2">
      <c r="A18" s="53" t="s">
        <v>77</v>
      </c>
      <c r="B18"/>
      <c r="C18" s="57">
        <f ca="1">+C15</f>
        <v>58462.808076568705</v>
      </c>
      <c r="D18" s="58">
        <f ca="1">+C16</f>
        <v>0.26634992588978823</v>
      </c>
      <c r="E18" s="36" t="s">
        <v>78</v>
      </c>
      <c r="F18" s="39">
        <f ca="1">ROUND(2*(F16-$C$15)/$C$16,0)/2+F15</f>
        <v>6949.5</v>
      </c>
    </row>
    <row r="19" spans="1:18" x14ac:dyDescent="0.2">
      <c r="E19" s="36" t="s">
        <v>81</v>
      </c>
      <c r="F19" s="63">
        <f ca="1">+$C$15+$C$16*F18-15018.5-$C$5/24</f>
        <v>45294.973553206451</v>
      </c>
    </row>
    <row r="20" spans="1:18" x14ac:dyDescent="0.2">
      <c r="A20" s="6" t="s">
        <v>82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</v>
      </c>
      <c r="G20" s="6" t="s">
        <v>87</v>
      </c>
      <c r="H20" s="9" t="s">
        <v>88</v>
      </c>
      <c r="I20" s="9" t="s">
        <v>89</v>
      </c>
      <c r="J20" s="9" t="s">
        <v>90</v>
      </c>
      <c r="K20" s="9" t="s">
        <v>91</v>
      </c>
      <c r="L20" s="9" t="s">
        <v>172</v>
      </c>
      <c r="M20" s="9" t="s">
        <v>93</v>
      </c>
      <c r="N20" s="9" t="s">
        <v>94</v>
      </c>
      <c r="O20" s="9" t="s">
        <v>95</v>
      </c>
      <c r="P20" s="9" t="s">
        <v>96</v>
      </c>
      <c r="Q20" s="6" t="s">
        <v>97</v>
      </c>
      <c r="R20" s="66" t="s">
        <v>99</v>
      </c>
    </row>
    <row r="21" spans="1:18" x14ac:dyDescent="0.2">
      <c r="A21" s="1" t="s">
        <v>173</v>
      </c>
      <c r="C21" s="68">
        <f>+C4</f>
        <v>54066.430200000003</v>
      </c>
      <c r="D21" s="68" t="s">
        <v>62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52" si="2">+C21-(C$7+F21*C$8)</f>
        <v>0</v>
      </c>
      <c r="H21" s="1">
        <f t="shared" ref="H21:H42" si="3">+G21</f>
        <v>0</v>
      </c>
      <c r="Q21" s="69">
        <f t="shared" ref="Q21:Q52" si="4">+C21-15018.5</f>
        <v>39047.930200000003</v>
      </c>
    </row>
    <row r="22" spans="1:18" x14ac:dyDescent="0.2">
      <c r="A22" s="67" t="s">
        <v>32</v>
      </c>
      <c r="B22" s="13" t="s">
        <v>109</v>
      </c>
      <c r="C22" s="68">
        <v>54066.429499999998</v>
      </c>
      <c r="D22" s="68">
        <v>2.9999999999999997E-4</v>
      </c>
      <c r="E22" s="1">
        <f t="shared" si="0"/>
        <v>-2.6281248559952234E-3</v>
      </c>
      <c r="F22" s="1">
        <f t="shared" si="1"/>
        <v>0</v>
      </c>
      <c r="G22" s="1">
        <f t="shared" si="2"/>
        <v>-7.0000000414438546E-4</v>
      </c>
      <c r="H22" s="1">
        <f t="shared" si="3"/>
        <v>-7.0000000414438546E-4</v>
      </c>
      <c r="Q22" s="69">
        <f t="shared" si="4"/>
        <v>39047.929499999998</v>
      </c>
    </row>
    <row r="23" spans="1:18" x14ac:dyDescent="0.2">
      <c r="A23" s="67" t="s">
        <v>32</v>
      </c>
      <c r="B23" s="13" t="s">
        <v>110</v>
      </c>
      <c r="C23" s="68">
        <v>54066.565499999997</v>
      </c>
      <c r="D23" s="68">
        <v>8.0000000000000004E-4</v>
      </c>
      <c r="E23" s="1">
        <f t="shared" si="0"/>
        <v>0.50797898699475663</v>
      </c>
      <c r="F23" s="1">
        <f t="shared" si="1"/>
        <v>0.5</v>
      </c>
      <c r="G23" s="1">
        <f t="shared" si="2"/>
        <v>2.1251999933156185E-3</v>
      </c>
      <c r="H23" s="1">
        <f t="shared" si="3"/>
        <v>2.1251999933156185E-3</v>
      </c>
      <c r="Q23" s="69">
        <f t="shared" si="4"/>
        <v>39048.065499999997</v>
      </c>
    </row>
    <row r="24" spans="1:18" x14ac:dyDescent="0.2">
      <c r="A24" s="67" t="s">
        <v>32</v>
      </c>
      <c r="B24" s="13" t="s">
        <v>110</v>
      </c>
      <c r="C24" s="68">
        <v>54083.347699999998</v>
      </c>
      <c r="D24" s="68">
        <v>1.4E-3</v>
      </c>
      <c r="E24" s="1">
        <f t="shared" si="0"/>
        <v>63.516145697218711</v>
      </c>
      <c r="F24" s="1">
        <f t="shared" si="1"/>
        <v>63.5</v>
      </c>
      <c r="G24" s="1">
        <f t="shared" si="2"/>
        <v>4.3003999962820671E-3</v>
      </c>
      <c r="H24" s="1">
        <f t="shared" si="3"/>
        <v>4.3003999962820671E-3</v>
      </c>
      <c r="Q24" s="69">
        <f t="shared" si="4"/>
        <v>39064.847699999998</v>
      </c>
    </row>
    <row r="25" spans="1:18" x14ac:dyDescent="0.2">
      <c r="A25" s="67" t="s">
        <v>32</v>
      </c>
      <c r="B25" s="13" t="s">
        <v>109</v>
      </c>
      <c r="C25" s="68">
        <v>54083.471899999997</v>
      </c>
      <c r="D25" s="68">
        <v>1E-3</v>
      </c>
      <c r="E25" s="1">
        <f t="shared" si="0"/>
        <v>63.982450133187008</v>
      </c>
      <c r="F25" s="1">
        <f t="shared" si="1"/>
        <v>64</v>
      </c>
      <c r="G25" s="1">
        <f t="shared" si="2"/>
        <v>-4.674400006479118E-3</v>
      </c>
      <c r="H25" s="1">
        <f t="shared" si="3"/>
        <v>-4.674400006479118E-3</v>
      </c>
      <c r="Q25" s="69">
        <f t="shared" si="4"/>
        <v>39064.971899999997</v>
      </c>
    </row>
    <row r="26" spans="1:18" x14ac:dyDescent="0.2">
      <c r="A26" s="67" t="s">
        <v>32</v>
      </c>
      <c r="B26" s="13" t="s">
        <v>110</v>
      </c>
      <c r="C26" s="68">
        <v>54083.612200000003</v>
      </c>
      <c r="D26" s="68">
        <v>1E-3</v>
      </c>
      <c r="E26" s="1">
        <f t="shared" si="0"/>
        <v>64.509201440515383</v>
      </c>
      <c r="F26" s="1">
        <f t="shared" si="1"/>
        <v>64.5</v>
      </c>
      <c r="G26" s="1">
        <f t="shared" si="2"/>
        <v>2.450799998769071E-3</v>
      </c>
      <c r="H26" s="1">
        <f t="shared" si="3"/>
        <v>2.450799998769071E-3</v>
      </c>
      <c r="Q26" s="69">
        <f t="shared" si="4"/>
        <v>39065.112200000003</v>
      </c>
    </row>
    <row r="27" spans="1:18" x14ac:dyDescent="0.2">
      <c r="A27" s="67" t="s">
        <v>32</v>
      </c>
      <c r="B27" s="13" t="s">
        <v>109</v>
      </c>
      <c r="C27" s="68">
        <v>54085.337500000001</v>
      </c>
      <c r="D27" s="68">
        <v>5.9999999999999995E-4</v>
      </c>
      <c r="E27" s="1">
        <f t="shared" si="0"/>
        <v>70.986778279370199</v>
      </c>
      <c r="F27" s="1">
        <f t="shared" si="1"/>
        <v>71</v>
      </c>
      <c r="G27" s="1">
        <f t="shared" si="2"/>
        <v>-3.5216000032960437E-3</v>
      </c>
      <c r="H27" s="1">
        <f t="shared" si="3"/>
        <v>-3.5216000032960437E-3</v>
      </c>
      <c r="Q27" s="69">
        <f t="shared" si="4"/>
        <v>39066.837500000001</v>
      </c>
    </row>
    <row r="28" spans="1:18" x14ac:dyDescent="0.2">
      <c r="A28" s="67" t="s">
        <v>32</v>
      </c>
      <c r="B28" s="13" t="s">
        <v>110</v>
      </c>
      <c r="C28" s="68">
        <v>54085.476199999997</v>
      </c>
      <c r="D28" s="68">
        <v>1.1000000000000001E-3</v>
      </c>
      <c r="E28" s="1">
        <f t="shared" si="0"/>
        <v>71.507522444166682</v>
      </c>
      <c r="F28" s="1">
        <f t="shared" si="1"/>
        <v>71.5</v>
      </c>
      <c r="G28" s="1">
        <f t="shared" si="2"/>
        <v>2.0035999914398417E-3</v>
      </c>
      <c r="H28" s="1">
        <f t="shared" si="3"/>
        <v>2.0035999914398417E-3</v>
      </c>
      <c r="Q28" s="69">
        <f t="shared" si="4"/>
        <v>39066.976199999997</v>
      </c>
    </row>
    <row r="29" spans="1:18" x14ac:dyDescent="0.2">
      <c r="A29" s="67" t="s">
        <v>32</v>
      </c>
      <c r="B29" s="13" t="s">
        <v>109</v>
      </c>
      <c r="C29" s="68">
        <v>54085.608500000002</v>
      </c>
      <c r="D29" s="68">
        <v>1.1999999999999999E-3</v>
      </c>
      <c r="E29" s="1">
        <f t="shared" si="0"/>
        <v>72.004238039026831</v>
      </c>
      <c r="F29" s="1">
        <f t="shared" si="1"/>
        <v>72</v>
      </c>
      <c r="G29" s="1">
        <f t="shared" si="2"/>
        <v>1.1288000023341738E-3</v>
      </c>
      <c r="H29" s="1">
        <f t="shared" si="3"/>
        <v>1.1288000023341738E-3</v>
      </c>
      <c r="Q29" s="69">
        <f t="shared" si="4"/>
        <v>39067.108500000002</v>
      </c>
    </row>
    <row r="30" spans="1:18" x14ac:dyDescent="0.2">
      <c r="A30" s="67" t="s">
        <v>32</v>
      </c>
      <c r="B30" s="13" t="s">
        <v>109</v>
      </c>
      <c r="C30" s="68">
        <v>54090.401700000002</v>
      </c>
      <c r="D30" s="68">
        <v>5.9999999999999995E-4</v>
      </c>
      <c r="E30" s="1">
        <f t="shared" si="0"/>
        <v>90.000135160704758</v>
      </c>
      <c r="F30" s="1">
        <f t="shared" si="1"/>
        <v>90</v>
      </c>
      <c r="G30" s="1">
        <f t="shared" si="2"/>
        <v>3.5999997635371983E-5</v>
      </c>
      <c r="H30" s="1">
        <f t="shared" si="3"/>
        <v>3.5999997635371983E-5</v>
      </c>
      <c r="Q30" s="69">
        <f t="shared" si="4"/>
        <v>39071.901700000002</v>
      </c>
    </row>
    <row r="31" spans="1:18" x14ac:dyDescent="0.2">
      <c r="A31" s="67" t="s">
        <v>32</v>
      </c>
      <c r="B31" s="13" t="s">
        <v>110</v>
      </c>
      <c r="C31" s="68">
        <v>54090.535300000003</v>
      </c>
      <c r="D31" s="68">
        <v>2.9999999999999997E-4</v>
      </c>
      <c r="E31" s="1">
        <f t="shared" si="0"/>
        <v>90.501731558825966</v>
      </c>
      <c r="F31" s="1">
        <f t="shared" si="1"/>
        <v>90.5</v>
      </c>
      <c r="G31" s="1">
        <f t="shared" si="2"/>
        <v>4.6119999751681462E-4</v>
      </c>
      <c r="H31" s="1">
        <f t="shared" si="3"/>
        <v>4.6119999751681462E-4</v>
      </c>
      <c r="Q31" s="69">
        <f t="shared" si="4"/>
        <v>39072.035300000003</v>
      </c>
    </row>
    <row r="32" spans="1:18" x14ac:dyDescent="0.2">
      <c r="A32" s="67" t="s">
        <v>32</v>
      </c>
      <c r="B32" s="13" t="s">
        <v>109</v>
      </c>
      <c r="C32" s="68">
        <v>54097.322899999999</v>
      </c>
      <c r="D32" s="68">
        <v>8.0000000000000004E-4</v>
      </c>
      <c r="E32" s="1">
        <f t="shared" si="0"/>
        <v>115.98553179729457</v>
      </c>
      <c r="F32" s="1">
        <f t="shared" si="1"/>
        <v>116</v>
      </c>
      <c r="G32" s="1">
        <f t="shared" si="2"/>
        <v>-3.8536000065505505E-3</v>
      </c>
      <c r="H32" s="1">
        <f t="shared" si="3"/>
        <v>-3.8536000065505505E-3</v>
      </c>
      <c r="Q32" s="69">
        <f t="shared" si="4"/>
        <v>39078.822899999999</v>
      </c>
    </row>
    <row r="33" spans="1:17" x14ac:dyDescent="0.2">
      <c r="A33" s="67" t="s">
        <v>32</v>
      </c>
      <c r="B33" s="13" t="s">
        <v>110</v>
      </c>
      <c r="C33" s="68">
        <v>54097.462599999999</v>
      </c>
      <c r="D33" s="68">
        <v>1.1000000000000001E-3</v>
      </c>
      <c r="E33" s="1">
        <f t="shared" si="0"/>
        <v>116.51003042616325</v>
      </c>
      <c r="F33" s="1">
        <f t="shared" si="1"/>
        <v>116.5</v>
      </c>
      <c r="G33" s="1">
        <f t="shared" si="2"/>
        <v>2.6715999993029982E-3</v>
      </c>
      <c r="H33" s="1">
        <f t="shared" si="3"/>
        <v>2.6715999993029982E-3</v>
      </c>
      <c r="Q33" s="69">
        <f t="shared" si="4"/>
        <v>39078.962599999999</v>
      </c>
    </row>
    <row r="34" spans="1:17" x14ac:dyDescent="0.2">
      <c r="A34" s="67" t="s">
        <v>32</v>
      </c>
      <c r="B34" s="70" t="s">
        <v>109</v>
      </c>
      <c r="C34" s="64">
        <v>54097.594899999996</v>
      </c>
      <c r="D34" s="64">
        <v>1.5E-3</v>
      </c>
      <c r="E34" s="1">
        <f t="shared" si="0"/>
        <v>117.00674602099608</v>
      </c>
      <c r="F34" s="1">
        <f t="shared" si="1"/>
        <v>117</v>
      </c>
      <c r="G34" s="1">
        <f t="shared" si="2"/>
        <v>1.796799995645415E-3</v>
      </c>
      <c r="H34" s="1">
        <f t="shared" si="3"/>
        <v>1.796799995645415E-3</v>
      </c>
      <c r="Q34" s="69">
        <f t="shared" si="4"/>
        <v>39079.094899999996</v>
      </c>
    </row>
    <row r="35" spans="1:17" x14ac:dyDescent="0.2">
      <c r="A35" s="67" t="s">
        <v>32</v>
      </c>
      <c r="B35" s="70" t="s">
        <v>110</v>
      </c>
      <c r="C35" s="64">
        <v>54114.241999999998</v>
      </c>
      <c r="D35" s="64">
        <v>1.6000000000000001E-3</v>
      </c>
      <c r="E35" s="1">
        <f t="shared" si="0"/>
        <v>179.50768463701786</v>
      </c>
      <c r="F35" s="1">
        <f t="shared" si="1"/>
        <v>179.5</v>
      </c>
      <c r="G35" s="1">
        <f t="shared" si="2"/>
        <v>2.0467999929678626E-3</v>
      </c>
      <c r="H35" s="1">
        <f t="shared" si="3"/>
        <v>2.0467999929678626E-3</v>
      </c>
      <c r="Q35" s="69">
        <f t="shared" si="4"/>
        <v>39095.741999999998</v>
      </c>
    </row>
    <row r="36" spans="1:17" x14ac:dyDescent="0.2">
      <c r="A36" s="67" t="s">
        <v>32</v>
      </c>
      <c r="B36" s="70" t="s">
        <v>109</v>
      </c>
      <c r="C36" s="64">
        <v>54114.368699999999</v>
      </c>
      <c r="D36" s="64">
        <v>5.9999999999999995E-4</v>
      </c>
      <c r="E36" s="1">
        <f t="shared" si="0"/>
        <v>179.9833752331393</v>
      </c>
      <c r="F36" s="1">
        <f t="shared" si="1"/>
        <v>180</v>
      </c>
      <c r="G36" s="1">
        <f t="shared" si="2"/>
        <v>-4.4280000001890585E-3</v>
      </c>
      <c r="H36" s="1">
        <f t="shared" si="3"/>
        <v>-4.4280000001890585E-3</v>
      </c>
      <c r="Q36" s="69">
        <f t="shared" si="4"/>
        <v>39095.868699999999</v>
      </c>
    </row>
    <row r="37" spans="1:17" x14ac:dyDescent="0.2">
      <c r="A37" s="67" t="s">
        <v>32</v>
      </c>
      <c r="B37" s="70" t="s">
        <v>110</v>
      </c>
      <c r="C37" s="64">
        <v>54114.504099999998</v>
      </c>
      <c r="D37" s="64">
        <v>5.0000000000000001E-4</v>
      </c>
      <c r="E37" s="1">
        <f t="shared" si="0"/>
        <v>180.49172966655769</v>
      </c>
      <c r="F37" s="1">
        <f t="shared" si="1"/>
        <v>180.5</v>
      </c>
      <c r="G37" s="1">
        <f t="shared" si="2"/>
        <v>-2.2028000021236949E-3</v>
      </c>
      <c r="H37" s="1">
        <f t="shared" si="3"/>
        <v>-2.2028000021236949E-3</v>
      </c>
      <c r="Q37" s="69">
        <f t="shared" si="4"/>
        <v>39096.004099999998</v>
      </c>
    </row>
    <row r="38" spans="1:17" x14ac:dyDescent="0.2">
      <c r="A38" s="71" t="s">
        <v>111</v>
      </c>
      <c r="B38" s="70" t="s">
        <v>110</v>
      </c>
      <c r="C38" s="64">
        <v>54474.345200000003</v>
      </c>
      <c r="D38" s="64"/>
      <c r="E38" s="1">
        <f t="shared" si="0"/>
        <v>1531.5022061230834</v>
      </c>
      <c r="F38" s="1">
        <f t="shared" si="1"/>
        <v>1531.5</v>
      </c>
      <c r="G38" s="1">
        <f t="shared" si="2"/>
        <v>5.8759999956237152E-4</v>
      </c>
      <c r="H38" s="1">
        <f t="shared" si="3"/>
        <v>5.8759999956237152E-4</v>
      </c>
      <c r="Q38" s="69">
        <f t="shared" si="4"/>
        <v>39455.845200000003</v>
      </c>
    </row>
    <row r="39" spans="1:17" x14ac:dyDescent="0.2">
      <c r="A39" s="64" t="s">
        <v>112</v>
      </c>
      <c r="B39" s="70" t="s">
        <v>110</v>
      </c>
      <c r="C39" s="64">
        <v>54783.843699999998</v>
      </c>
      <c r="D39" s="64">
        <v>5.0000000000000001E-4</v>
      </c>
      <c r="E39" s="1">
        <f t="shared" si="0"/>
        <v>2693.5032003051442</v>
      </c>
      <c r="F39" s="1">
        <f t="shared" si="1"/>
        <v>2693.5</v>
      </c>
      <c r="G39" s="1">
        <f t="shared" si="2"/>
        <v>8.5239999316399917E-4</v>
      </c>
      <c r="H39" s="1">
        <f t="shared" si="3"/>
        <v>8.5239999316399917E-4</v>
      </c>
      <c r="Q39" s="69">
        <f t="shared" si="4"/>
        <v>39765.343699999998</v>
      </c>
    </row>
    <row r="40" spans="1:17" x14ac:dyDescent="0.2">
      <c r="A40" s="64" t="s">
        <v>112</v>
      </c>
      <c r="B40" s="70" t="s">
        <v>109</v>
      </c>
      <c r="C40" s="64">
        <v>54783.9709</v>
      </c>
      <c r="D40" s="64">
        <v>5.9999999999999995E-4</v>
      </c>
      <c r="E40" s="1">
        <f t="shared" si="0"/>
        <v>2693.9807681333018</v>
      </c>
      <c r="F40" s="1">
        <f t="shared" si="1"/>
        <v>2694</v>
      </c>
      <c r="G40" s="1">
        <f t="shared" si="2"/>
        <v>-5.1224000053480268E-3</v>
      </c>
      <c r="H40" s="1">
        <f t="shared" si="3"/>
        <v>-5.1224000053480268E-3</v>
      </c>
      <c r="Q40" s="69">
        <f t="shared" si="4"/>
        <v>39765.4709</v>
      </c>
    </row>
    <row r="41" spans="1:17" x14ac:dyDescent="0.2">
      <c r="A41" s="67" t="s">
        <v>113</v>
      </c>
      <c r="B41" s="74" t="s">
        <v>109</v>
      </c>
      <c r="C41" s="67">
        <v>55139.815399999999</v>
      </c>
      <c r="D41" s="67">
        <v>5.0000000000000001E-4</v>
      </c>
      <c r="E41" s="1">
        <f t="shared" si="0"/>
        <v>4029.9861535365435</v>
      </c>
      <c r="F41" s="1">
        <f t="shared" si="1"/>
        <v>4030</v>
      </c>
      <c r="G41" s="1">
        <f t="shared" si="2"/>
        <v>-3.6880000043311156E-3</v>
      </c>
      <c r="H41" s="1">
        <f t="shared" si="3"/>
        <v>-3.6880000043311156E-3</v>
      </c>
      <c r="Q41" s="69">
        <f t="shared" si="4"/>
        <v>40121.315399999999</v>
      </c>
    </row>
    <row r="42" spans="1:17" x14ac:dyDescent="0.2">
      <c r="A42" s="67" t="s">
        <v>113</v>
      </c>
      <c r="B42" s="74" t="s">
        <v>110</v>
      </c>
      <c r="C42" s="67">
        <v>55139.9516</v>
      </c>
      <c r="D42" s="67">
        <v>5.9999999999999995E-4</v>
      </c>
      <c r="E42" s="1">
        <f t="shared" si="0"/>
        <v>4030.497511541214</v>
      </c>
      <c r="F42" s="1">
        <f t="shared" si="1"/>
        <v>4030.5</v>
      </c>
      <c r="G42" s="1">
        <f t="shared" si="2"/>
        <v>-6.6280000464757904E-4</v>
      </c>
      <c r="H42" s="1">
        <f t="shared" si="3"/>
        <v>-6.6280000464757904E-4</v>
      </c>
      <c r="Q42" s="69">
        <f t="shared" si="4"/>
        <v>40121.4516</v>
      </c>
    </row>
    <row r="43" spans="1:17" x14ac:dyDescent="0.2">
      <c r="A43" s="75" t="s">
        <v>114</v>
      </c>
      <c r="B43" s="52"/>
      <c r="C43" s="64">
        <v>55522.827499999999</v>
      </c>
      <c r="D43" s="64">
        <v>2.0000000000000001E-4</v>
      </c>
      <c r="E43" s="1">
        <f t="shared" si="0"/>
        <v>5467.991316675515</v>
      </c>
      <c r="F43" s="1">
        <f t="shared" si="1"/>
        <v>5468</v>
      </c>
      <c r="G43" s="1">
        <f t="shared" si="2"/>
        <v>-2.3128000029828399E-3</v>
      </c>
      <c r="I43" s="1">
        <f>+G43</f>
        <v>-2.3128000029828399E-3</v>
      </c>
      <c r="O43" s="1">
        <f t="shared" ref="O43:O76" ca="1" si="5">+C$11+C$12*$F43</f>
        <v>7.7817972203239752E-3</v>
      </c>
      <c r="Q43" s="69">
        <f t="shared" si="4"/>
        <v>40504.327499999999</v>
      </c>
    </row>
    <row r="44" spans="1:17" x14ac:dyDescent="0.2">
      <c r="A44" s="67" t="s">
        <v>115</v>
      </c>
      <c r="B44" s="74" t="s">
        <v>109</v>
      </c>
      <c r="C44" s="67">
        <v>55564.644699999997</v>
      </c>
      <c r="D44" s="67">
        <v>4.0000000000000002E-4</v>
      </c>
      <c r="E44" s="1">
        <f t="shared" si="0"/>
        <v>5624.9924910718637</v>
      </c>
      <c r="F44" s="1">
        <f t="shared" si="1"/>
        <v>5625</v>
      </c>
      <c r="G44" s="1">
        <f t="shared" si="2"/>
        <v>-2.0000000076834112E-3</v>
      </c>
      <c r="H44" s="1">
        <f>+G44</f>
        <v>-2.0000000076834112E-3</v>
      </c>
      <c r="O44" s="1">
        <f t="shared" ca="1" si="5"/>
        <v>7.8329619170771445E-3</v>
      </c>
      <c r="Q44" s="69">
        <f t="shared" si="4"/>
        <v>40546.144699999997</v>
      </c>
    </row>
    <row r="45" spans="1:17" x14ac:dyDescent="0.2">
      <c r="A45" s="67" t="s">
        <v>115</v>
      </c>
      <c r="B45" s="74" t="s">
        <v>110</v>
      </c>
      <c r="C45" s="67">
        <v>55564.777399999999</v>
      </c>
      <c r="D45" s="67">
        <v>8.0000000000000004E-4</v>
      </c>
      <c r="E45" s="1">
        <f t="shared" si="0"/>
        <v>5625.4907084523365</v>
      </c>
      <c r="F45" s="1">
        <f t="shared" si="1"/>
        <v>5625.5</v>
      </c>
      <c r="G45" s="1">
        <f t="shared" si="2"/>
        <v>-2.4748000068939291E-3</v>
      </c>
      <c r="H45" s="1">
        <f>+G45</f>
        <v>-2.4748000068939291E-3</v>
      </c>
      <c r="O45" s="1">
        <f t="shared" ca="1" si="5"/>
        <v>7.8331248619712638E-3</v>
      </c>
      <c r="Q45" s="69">
        <f t="shared" si="4"/>
        <v>40546.277399999999</v>
      </c>
    </row>
    <row r="46" spans="1:17" x14ac:dyDescent="0.2">
      <c r="A46" s="67" t="s">
        <v>116</v>
      </c>
      <c r="B46" s="74" t="s">
        <v>109</v>
      </c>
      <c r="C46" s="67">
        <v>55882.9303</v>
      </c>
      <c r="D46" s="67">
        <v>1E-4</v>
      </c>
      <c r="E46" s="1">
        <f t="shared" si="0"/>
        <v>6819.984336375941</v>
      </c>
      <c r="F46" s="1">
        <f t="shared" si="1"/>
        <v>6820</v>
      </c>
      <c r="G46" s="1">
        <f t="shared" si="2"/>
        <v>-4.1720000008353963E-3</v>
      </c>
      <c r="H46" s="1">
        <f>+G46</f>
        <v>-4.1720000008353963E-3</v>
      </c>
      <c r="O46" s="1">
        <f t="shared" ca="1" si="5"/>
        <v>8.2224002140200599E-3</v>
      </c>
      <c r="Q46" s="69">
        <f t="shared" si="4"/>
        <v>40864.4303</v>
      </c>
    </row>
    <row r="47" spans="1:17" x14ac:dyDescent="0.2">
      <c r="A47" s="71" t="s">
        <v>117</v>
      </c>
      <c r="B47" s="70" t="s">
        <v>109</v>
      </c>
      <c r="C47" s="64">
        <v>55904.772940000003</v>
      </c>
      <c r="D47" s="64">
        <v>6.9999999999999999E-4</v>
      </c>
      <c r="E47" s="1">
        <f t="shared" si="0"/>
        <v>6901.9917431826434</v>
      </c>
      <c r="F47" s="1">
        <f t="shared" si="1"/>
        <v>6902</v>
      </c>
      <c r="G47" s="1">
        <f t="shared" si="2"/>
        <v>-2.1992000038153492E-3</v>
      </c>
      <c r="J47" s="1">
        <f>+G47</f>
        <v>-2.1992000038153492E-3</v>
      </c>
      <c r="O47" s="1">
        <f t="shared" ca="1" si="5"/>
        <v>8.2491231766554738E-3</v>
      </c>
      <c r="Q47" s="69">
        <f t="shared" si="4"/>
        <v>40886.272940000003</v>
      </c>
    </row>
    <row r="48" spans="1:17" x14ac:dyDescent="0.2">
      <c r="A48" s="71" t="s">
        <v>117</v>
      </c>
      <c r="B48" s="70" t="s">
        <v>109</v>
      </c>
      <c r="C48" s="64">
        <v>55905.83771</v>
      </c>
      <c r="D48" s="64">
        <v>6.9999999999999999E-4</v>
      </c>
      <c r="E48" s="1">
        <f t="shared" si="0"/>
        <v>6905.9893838774196</v>
      </c>
      <c r="F48" s="1">
        <f t="shared" si="1"/>
        <v>6906</v>
      </c>
      <c r="G48" s="1">
        <f t="shared" si="2"/>
        <v>-2.8276000011828728E-3</v>
      </c>
      <c r="J48" s="1">
        <f>+G48</f>
        <v>-2.8276000011828728E-3</v>
      </c>
      <c r="O48" s="1">
        <f t="shared" ca="1" si="5"/>
        <v>8.2504267358084211E-3</v>
      </c>
      <c r="Q48" s="69">
        <f t="shared" si="4"/>
        <v>40887.33771</v>
      </c>
    </row>
    <row r="49" spans="1:17" x14ac:dyDescent="0.2">
      <c r="A49" s="64" t="s">
        <v>121</v>
      </c>
      <c r="B49" s="70" t="s">
        <v>109</v>
      </c>
      <c r="C49" s="64">
        <v>55960.306400000001</v>
      </c>
      <c r="D49" s="64">
        <v>2.0000000000000001E-4</v>
      </c>
      <c r="E49" s="1">
        <f t="shared" si="0"/>
        <v>7110.4901227559521</v>
      </c>
      <c r="F49" s="1">
        <f t="shared" si="1"/>
        <v>7110.5</v>
      </c>
      <c r="G49" s="1">
        <f t="shared" si="2"/>
        <v>-2.6308000014978461E-3</v>
      </c>
      <c r="H49" s="1">
        <f>+G49</f>
        <v>-2.6308000014978461E-3</v>
      </c>
      <c r="O49" s="1">
        <f t="shared" ca="1" si="5"/>
        <v>8.3170711975028358E-3</v>
      </c>
      <c r="Q49" s="69">
        <f t="shared" si="4"/>
        <v>40941.806400000001</v>
      </c>
    </row>
    <row r="50" spans="1:17" x14ac:dyDescent="0.2">
      <c r="A50" s="71" t="s">
        <v>122</v>
      </c>
      <c r="B50" s="70" t="s">
        <v>110</v>
      </c>
      <c r="C50" s="64">
        <v>56238.909899999999</v>
      </c>
      <c r="D50" s="64">
        <v>2.0000000000000001E-4</v>
      </c>
      <c r="E50" s="1">
        <f t="shared" si="0"/>
        <v>8156.4969498733844</v>
      </c>
      <c r="F50" s="1">
        <f t="shared" si="1"/>
        <v>8156.5</v>
      </c>
      <c r="G50" s="1">
        <f t="shared" si="2"/>
        <v>-8.1240000145044178E-4</v>
      </c>
      <c r="H50" s="1">
        <f>+G50</f>
        <v>-8.1240000145044178E-4</v>
      </c>
      <c r="O50" s="1">
        <f t="shared" ca="1" si="5"/>
        <v>8.6579519159984755E-3</v>
      </c>
      <c r="Q50" s="69">
        <f t="shared" si="4"/>
        <v>41220.409899999999</v>
      </c>
    </row>
    <row r="51" spans="1:17" x14ac:dyDescent="0.2">
      <c r="A51" s="78" t="s">
        <v>124</v>
      </c>
      <c r="B51" s="79"/>
      <c r="C51" s="78">
        <v>56541.617259999999</v>
      </c>
      <c r="D51" s="78" t="s">
        <v>125</v>
      </c>
      <c r="E51" s="1">
        <f t="shared" si="0"/>
        <v>9293.0008530142204</v>
      </c>
      <c r="F51" s="1">
        <f t="shared" si="1"/>
        <v>9293</v>
      </c>
      <c r="G51" s="1">
        <f t="shared" si="2"/>
        <v>2.271999983349815E-4</v>
      </c>
      <c r="J51" s="1">
        <f>+G51</f>
        <v>2.271999983349815E-4</v>
      </c>
      <c r="O51" s="1">
        <f t="shared" ca="1" si="5"/>
        <v>9.0283256603295413E-3</v>
      </c>
      <c r="Q51" s="69">
        <f t="shared" si="4"/>
        <v>41523.117259999999</v>
      </c>
    </row>
    <row r="52" spans="1:17" x14ac:dyDescent="0.2">
      <c r="A52" s="71" t="s">
        <v>117</v>
      </c>
      <c r="B52" s="70" t="s">
        <v>109</v>
      </c>
      <c r="C52" s="64">
        <v>56541.62268</v>
      </c>
      <c r="D52" s="64">
        <v>1E-4</v>
      </c>
      <c r="E52" s="1">
        <f t="shared" si="0"/>
        <v>9293.0212022094183</v>
      </c>
      <c r="F52" s="1">
        <f t="shared" si="1"/>
        <v>9293</v>
      </c>
      <c r="G52" s="1">
        <f t="shared" si="2"/>
        <v>5.6471999996574596E-3</v>
      </c>
      <c r="J52" s="1">
        <f>+R52</f>
        <v>0</v>
      </c>
      <c r="O52" s="1">
        <f t="shared" ca="1" si="5"/>
        <v>9.0283256603295413E-3</v>
      </c>
      <c r="Q52" s="69">
        <f t="shared" si="4"/>
        <v>41523.12268</v>
      </c>
    </row>
    <row r="53" spans="1:17" x14ac:dyDescent="0.2">
      <c r="A53" s="75" t="s">
        <v>126</v>
      </c>
      <c r="B53" s="52"/>
      <c r="C53" s="64">
        <v>56696.634599999998</v>
      </c>
      <c r="D53" s="64">
        <v>1E-4</v>
      </c>
      <c r="E53" s="1">
        <f t="shared" ref="E53:E76" si="6">+(C53-C$7)/C$8</f>
        <v>9875.0078843745014</v>
      </c>
      <c r="F53" s="1">
        <f t="shared" ref="F53:F76" si="7">ROUND(2*E53,0)/2</f>
        <v>9875</v>
      </c>
      <c r="G53" s="1">
        <f t="shared" ref="G53:G76" si="8">+C53-(C$7+F53*C$8)</f>
        <v>2.0999999978812411E-3</v>
      </c>
      <c r="K53" s="1">
        <f t="shared" ref="K53:K76" si="9">+G53</f>
        <v>2.0999999978812411E-3</v>
      </c>
      <c r="O53" s="1">
        <f t="shared" ca="1" si="5"/>
        <v>9.21799351708333E-3</v>
      </c>
      <c r="Q53" s="69">
        <f t="shared" ref="Q53:Q76" si="10">+C53-15018.5</f>
        <v>41678.134599999998</v>
      </c>
    </row>
    <row r="54" spans="1:17" x14ac:dyDescent="0.2">
      <c r="A54" s="80" t="s">
        <v>127</v>
      </c>
      <c r="B54" s="81" t="s">
        <v>110</v>
      </c>
      <c r="C54" s="80">
        <v>57029.975899999998</v>
      </c>
      <c r="D54" s="80" t="s">
        <v>128</v>
      </c>
      <c r="E54" s="1">
        <f t="shared" si="6"/>
        <v>11126.525814193057</v>
      </c>
      <c r="F54" s="1">
        <f t="shared" si="7"/>
        <v>11126.5</v>
      </c>
      <c r="G54" s="1">
        <f t="shared" si="8"/>
        <v>6.8755999964196235E-3</v>
      </c>
      <c r="K54" s="1">
        <f t="shared" si="9"/>
        <v>6.8755999964196235E-3</v>
      </c>
      <c r="O54" s="1">
        <f t="shared" ca="1" si="5"/>
        <v>9.6258445870616213E-3</v>
      </c>
      <c r="Q54" s="69">
        <f t="shared" si="10"/>
        <v>42011.475899999998</v>
      </c>
    </row>
    <row r="55" spans="1:17" x14ac:dyDescent="0.2">
      <c r="A55" s="80" t="s">
        <v>127</v>
      </c>
      <c r="B55" s="81" t="s">
        <v>110</v>
      </c>
      <c r="C55" s="80">
        <v>57029.976000000002</v>
      </c>
      <c r="D55" s="80" t="s">
        <v>129</v>
      </c>
      <c r="E55" s="1">
        <f t="shared" si="6"/>
        <v>11126.52618963948</v>
      </c>
      <c r="F55" s="1">
        <f t="shared" si="7"/>
        <v>11126.5</v>
      </c>
      <c r="G55" s="1">
        <f t="shared" si="8"/>
        <v>6.9756000011693686E-3</v>
      </c>
      <c r="K55" s="1">
        <f t="shared" si="9"/>
        <v>6.9756000011693686E-3</v>
      </c>
      <c r="O55" s="1">
        <f t="shared" ca="1" si="5"/>
        <v>9.6258445870616213E-3</v>
      </c>
      <c r="Q55" s="69">
        <f t="shared" si="10"/>
        <v>42011.476000000002</v>
      </c>
    </row>
    <row r="56" spans="1:17" x14ac:dyDescent="0.2">
      <c r="A56" s="80" t="s">
        <v>127</v>
      </c>
      <c r="B56" s="81" t="s">
        <v>110</v>
      </c>
      <c r="C56" s="80">
        <v>57029.9761</v>
      </c>
      <c r="D56" s="80" t="s">
        <v>130</v>
      </c>
      <c r="E56" s="1">
        <f t="shared" si="6"/>
        <v>11126.526565085876</v>
      </c>
      <c r="F56" s="1">
        <f t="shared" si="7"/>
        <v>11126.5</v>
      </c>
      <c r="G56" s="1">
        <f t="shared" si="8"/>
        <v>7.0755999986431561E-3</v>
      </c>
      <c r="K56" s="1">
        <f t="shared" si="9"/>
        <v>7.0755999986431561E-3</v>
      </c>
      <c r="O56" s="1">
        <f t="shared" ca="1" si="5"/>
        <v>9.6258445870616213E-3</v>
      </c>
      <c r="Q56" s="69">
        <f t="shared" si="10"/>
        <v>42011.4761</v>
      </c>
    </row>
    <row r="57" spans="1:17" x14ac:dyDescent="0.2">
      <c r="A57" s="80" t="s">
        <v>127</v>
      </c>
      <c r="B57" s="81" t="s">
        <v>110</v>
      </c>
      <c r="C57" s="80">
        <v>57035.037499999999</v>
      </c>
      <c r="D57" s="80" t="s">
        <v>129</v>
      </c>
      <c r="E57" s="1">
        <f t="shared" si="6"/>
        <v>11145.529409467841</v>
      </c>
      <c r="F57" s="1">
        <f t="shared" si="7"/>
        <v>11145.5</v>
      </c>
      <c r="G57" s="1">
        <f t="shared" si="8"/>
        <v>7.8331999975489452E-3</v>
      </c>
      <c r="K57" s="1">
        <f t="shared" si="9"/>
        <v>7.8331999975489452E-3</v>
      </c>
      <c r="O57" s="1">
        <f t="shared" ca="1" si="5"/>
        <v>9.6320364930381191E-3</v>
      </c>
      <c r="Q57" s="69">
        <f t="shared" si="10"/>
        <v>42016.537499999999</v>
      </c>
    </row>
    <row r="58" spans="1:17" x14ac:dyDescent="0.2">
      <c r="A58" s="80" t="s">
        <v>127</v>
      </c>
      <c r="B58" s="81" t="s">
        <v>110</v>
      </c>
      <c r="C58" s="80">
        <v>57035.038399999998</v>
      </c>
      <c r="D58" s="80" t="s">
        <v>128</v>
      </c>
      <c r="E58" s="1">
        <f t="shared" si="6"/>
        <v>11145.532788485491</v>
      </c>
      <c r="F58" s="1">
        <f t="shared" si="7"/>
        <v>11145.5</v>
      </c>
      <c r="G58" s="1">
        <f t="shared" si="8"/>
        <v>8.7331999966409057E-3</v>
      </c>
      <c r="K58" s="1">
        <f t="shared" si="9"/>
        <v>8.7331999966409057E-3</v>
      </c>
      <c r="O58" s="1">
        <f t="shared" ca="1" si="5"/>
        <v>9.6320364930381191E-3</v>
      </c>
      <c r="Q58" s="69">
        <f t="shared" si="10"/>
        <v>42016.538399999998</v>
      </c>
    </row>
    <row r="59" spans="1:17" x14ac:dyDescent="0.2">
      <c r="A59" s="80" t="s">
        <v>127</v>
      </c>
      <c r="B59" s="81" t="s">
        <v>110</v>
      </c>
      <c r="C59" s="80">
        <v>57035.0386</v>
      </c>
      <c r="D59" s="80" t="s">
        <v>130</v>
      </c>
      <c r="E59" s="1">
        <f t="shared" si="6"/>
        <v>11145.53353937831</v>
      </c>
      <c r="F59" s="1">
        <f t="shared" si="7"/>
        <v>11145.5</v>
      </c>
      <c r="G59" s="1">
        <f t="shared" si="8"/>
        <v>8.9331999988644384E-3</v>
      </c>
      <c r="K59" s="1">
        <f t="shared" si="9"/>
        <v>8.9331999988644384E-3</v>
      </c>
      <c r="O59" s="1">
        <f t="shared" ca="1" si="5"/>
        <v>9.6320364930381191E-3</v>
      </c>
      <c r="Q59" s="69">
        <f t="shared" si="10"/>
        <v>42016.5386</v>
      </c>
    </row>
    <row r="60" spans="1:17" x14ac:dyDescent="0.2">
      <c r="A60" s="82" t="s">
        <v>131</v>
      </c>
      <c r="B60" s="83" t="s">
        <v>110</v>
      </c>
      <c r="C60" s="84">
        <v>57355.723619999997</v>
      </c>
      <c r="D60" s="84">
        <v>1E-4</v>
      </c>
      <c r="E60" s="1">
        <f t="shared" si="6"/>
        <v>12349.533920831847</v>
      </c>
      <c r="F60" s="1">
        <f t="shared" si="7"/>
        <v>12349.5</v>
      </c>
      <c r="G60" s="1">
        <f t="shared" si="8"/>
        <v>9.0347999939695001E-3</v>
      </c>
      <c r="K60" s="1">
        <f t="shared" si="9"/>
        <v>9.0347999939695001E-3</v>
      </c>
      <c r="O60" s="1">
        <f t="shared" ca="1" si="5"/>
        <v>1.0024407798075166E-2</v>
      </c>
      <c r="Q60" s="69">
        <f t="shared" si="10"/>
        <v>42337.223619999997</v>
      </c>
    </row>
    <row r="61" spans="1:17" x14ac:dyDescent="0.2">
      <c r="A61" s="82" t="s">
        <v>131</v>
      </c>
      <c r="B61" s="83" t="s">
        <v>110</v>
      </c>
      <c r="C61" s="84">
        <v>57355.723870000002</v>
      </c>
      <c r="D61" s="84">
        <v>1E-4</v>
      </c>
      <c r="E61" s="1">
        <f t="shared" si="6"/>
        <v>12349.53485944788</v>
      </c>
      <c r="F61" s="1">
        <f t="shared" si="7"/>
        <v>12349.5</v>
      </c>
      <c r="G61" s="1">
        <f t="shared" si="8"/>
        <v>9.2847999985679053E-3</v>
      </c>
      <c r="K61" s="1">
        <f t="shared" si="9"/>
        <v>9.2847999985679053E-3</v>
      </c>
      <c r="O61" s="1">
        <f t="shared" ca="1" si="5"/>
        <v>1.0024407798075166E-2</v>
      </c>
      <c r="Q61" s="69">
        <f t="shared" si="10"/>
        <v>42337.223870000002</v>
      </c>
    </row>
    <row r="62" spans="1:17" x14ac:dyDescent="0.2">
      <c r="A62" s="80" t="s">
        <v>127</v>
      </c>
      <c r="B62" s="81" t="s">
        <v>109</v>
      </c>
      <c r="C62" s="80">
        <v>57365.9781</v>
      </c>
      <c r="D62" s="80" t="s">
        <v>130</v>
      </c>
      <c r="E62" s="1">
        <f t="shared" si="6"/>
        <v>12388.033997422926</v>
      </c>
      <c r="F62" s="1">
        <f t="shared" si="7"/>
        <v>12388</v>
      </c>
      <c r="G62" s="1">
        <f t="shared" si="8"/>
        <v>9.0551999965100549E-3</v>
      </c>
      <c r="K62" s="1">
        <f t="shared" si="9"/>
        <v>9.0551999965100549E-3</v>
      </c>
      <c r="O62" s="1">
        <f t="shared" ca="1" si="5"/>
        <v>1.0036954554922281E-2</v>
      </c>
      <c r="Q62" s="69">
        <f t="shared" si="10"/>
        <v>42347.4781</v>
      </c>
    </row>
    <row r="63" spans="1:17" x14ac:dyDescent="0.2">
      <c r="A63" s="80" t="s">
        <v>127</v>
      </c>
      <c r="B63" s="81" t="s">
        <v>109</v>
      </c>
      <c r="C63" s="80">
        <v>57365.98</v>
      </c>
      <c r="D63" s="80" t="s">
        <v>129</v>
      </c>
      <c r="E63" s="1">
        <f t="shared" si="6"/>
        <v>12388.041130904647</v>
      </c>
      <c r="F63" s="1">
        <f t="shared" si="7"/>
        <v>12388</v>
      </c>
      <c r="G63" s="1">
        <f t="shared" si="8"/>
        <v>1.0955199999443721E-2</v>
      </c>
      <c r="K63" s="1">
        <f t="shared" si="9"/>
        <v>1.0955199999443721E-2</v>
      </c>
      <c r="O63" s="1">
        <f t="shared" ca="1" si="5"/>
        <v>1.0036954554922281E-2</v>
      </c>
      <c r="Q63" s="69">
        <f t="shared" si="10"/>
        <v>42347.48</v>
      </c>
    </row>
    <row r="64" spans="1:17" x14ac:dyDescent="0.2">
      <c r="A64" s="80" t="s">
        <v>127</v>
      </c>
      <c r="B64" s="81" t="s">
        <v>109</v>
      </c>
      <c r="C64" s="80">
        <v>57365.981099999997</v>
      </c>
      <c r="D64" s="80" t="s">
        <v>128</v>
      </c>
      <c r="E64" s="1">
        <f t="shared" si="6"/>
        <v>12388.045260815088</v>
      </c>
      <c r="F64" s="1">
        <f t="shared" si="7"/>
        <v>12388</v>
      </c>
      <c r="G64" s="1">
        <f t="shared" si="8"/>
        <v>1.2055199993483257E-2</v>
      </c>
      <c r="K64" s="1">
        <f t="shared" si="9"/>
        <v>1.2055199993483257E-2</v>
      </c>
      <c r="O64" s="1">
        <f t="shared" ca="1" si="5"/>
        <v>1.0036954554922281E-2</v>
      </c>
      <c r="Q64" s="69">
        <f t="shared" si="10"/>
        <v>42347.481099999997</v>
      </c>
    </row>
    <row r="65" spans="1:17" x14ac:dyDescent="0.2">
      <c r="A65" s="80" t="s">
        <v>127</v>
      </c>
      <c r="B65" s="81" t="s">
        <v>110</v>
      </c>
      <c r="C65" s="80">
        <v>57366.1103</v>
      </c>
      <c r="D65" s="80" t="s">
        <v>129</v>
      </c>
      <c r="E65" s="1">
        <f t="shared" si="6"/>
        <v>12388.530337571363</v>
      </c>
      <c r="F65" s="1">
        <f t="shared" si="7"/>
        <v>12388.5</v>
      </c>
      <c r="G65" s="1">
        <f t="shared" si="8"/>
        <v>8.0803999953786843E-3</v>
      </c>
      <c r="K65" s="1">
        <f t="shared" si="9"/>
        <v>8.0803999953786843E-3</v>
      </c>
      <c r="O65" s="1">
        <f t="shared" ca="1" si="5"/>
        <v>1.0037117499816398E-2</v>
      </c>
      <c r="Q65" s="69">
        <f t="shared" si="10"/>
        <v>42347.6103</v>
      </c>
    </row>
    <row r="66" spans="1:17" x14ac:dyDescent="0.2">
      <c r="A66" s="80" t="s">
        <v>127</v>
      </c>
      <c r="B66" s="81" t="s">
        <v>110</v>
      </c>
      <c r="C66" s="80">
        <v>57366.111499999999</v>
      </c>
      <c r="D66" s="80" t="s">
        <v>130</v>
      </c>
      <c r="E66" s="1">
        <f t="shared" si="6"/>
        <v>12388.534842928228</v>
      </c>
      <c r="F66" s="1">
        <f t="shared" si="7"/>
        <v>12388.5</v>
      </c>
      <c r="G66" s="1">
        <f t="shared" si="8"/>
        <v>9.2803999941679649E-3</v>
      </c>
      <c r="K66" s="1">
        <f t="shared" si="9"/>
        <v>9.2803999941679649E-3</v>
      </c>
      <c r="O66" s="1">
        <f t="shared" ca="1" si="5"/>
        <v>1.0037117499816398E-2</v>
      </c>
      <c r="Q66" s="69">
        <f t="shared" si="10"/>
        <v>42347.611499999999</v>
      </c>
    </row>
    <row r="67" spans="1:17" x14ac:dyDescent="0.2">
      <c r="A67" s="80" t="s">
        <v>127</v>
      </c>
      <c r="B67" s="81" t="s">
        <v>110</v>
      </c>
      <c r="C67" s="80">
        <v>57366.111700000001</v>
      </c>
      <c r="D67" s="80" t="s">
        <v>128</v>
      </c>
      <c r="E67" s="1">
        <f t="shared" si="6"/>
        <v>12388.535593821047</v>
      </c>
      <c r="F67" s="1">
        <f t="shared" si="7"/>
        <v>12388.5</v>
      </c>
      <c r="G67" s="1">
        <f t="shared" si="8"/>
        <v>9.4803999963914976E-3</v>
      </c>
      <c r="K67" s="1">
        <f t="shared" si="9"/>
        <v>9.4803999963914976E-3</v>
      </c>
      <c r="O67" s="1">
        <f t="shared" ca="1" si="5"/>
        <v>1.0037117499816398E-2</v>
      </c>
      <c r="Q67" s="69">
        <f t="shared" si="10"/>
        <v>42347.611700000001</v>
      </c>
    </row>
    <row r="68" spans="1:17" x14ac:dyDescent="0.2">
      <c r="A68" s="75" t="s">
        <v>132</v>
      </c>
      <c r="B68" s="52"/>
      <c r="C68" s="64">
        <v>57389.683975959262</v>
      </c>
      <c r="D68" s="64">
        <v>2.0000000000000001E-4</v>
      </c>
      <c r="E68" s="1">
        <f t="shared" si="6"/>
        <v>12477.036856669803</v>
      </c>
      <c r="F68" s="1">
        <f t="shared" si="7"/>
        <v>12477</v>
      </c>
      <c r="G68" s="1">
        <f t="shared" si="8"/>
        <v>9.8167592586833052E-3</v>
      </c>
      <c r="K68" s="1">
        <f t="shared" si="9"/>
        <v>9.8167592586833052E-3</v>
      </c>
      <c r="O68" s="1">
        <f t="shared" ca="1" si="5"/>
        <v>1.0065958746075351E-2</v>
      </c>
      <c r="Q68" s="69">
        <f t="shared" si="10"/>
        <v>42371.183975959262</v>
      </c>
    </row>
    <row r="69" spans="1:17" x14ac:dyDescent="0.2">
      <c r="A69" s="85" t="s">
        <v>134</v>
      </c>
      <c r="B69" s="86" t="s">
        <v>109</v>
      </c>
      <c r="C69" s="85">
        <v>57751.92</v>
      </c>
      <c r="D69" s="85" t="s">
        <v>128</v>
      </c>
      <c r="E69" s="1">
        <f t="shared" si="6"/>
        <v>13837.038989358331</v>
      </c>
      <c r="F69" s="1">
        <f t="shared" si="7"/>
        <v>13837</v>
      </c>
      <c r="G69" s="1">
        <f t="shared" si="8"/>
        <v>1.0384799992607441E-2</v>
      </c>
      <c r="K69" s="1">
        <f t="shared" si="9"/>
        <v>1.0384799992607441E-2</v>
      </c>
      <c r="O69" s="1">
        <f t="shared" ca="1" si="5"/>
        <v>1.0509168858077331E-2</v>
      </c>
      <c r="Q69" s="69">
        <f t="shared" si="10"/>
        <v>42733.42</v>
      </c>
    </row>
    <row r="70" spans="1:17" x14ac:dyDescent="0.2">
      <c r="A70" s="85" t="s">
        <v>134</v>
      </c>
      <c r="B70" s="86" t="s">
        <v>109</v>
      </c>
      <c r="C70" s="85">
        <v>57751.9205</v>
      </c>
      <c r="D70" s="85" t="s">
        <v>130</v>
      </c>
      <c r="E70" s="1">
        <f t="shared" si="6"/>
        <v>13837.040866590367</v>
      </c>
      <c r="F70" s="1">
        <f t="shared" si="7"/>
        <v>13837</v>
      </c>
      <c r="G70" s="1">
        <f t="shared" si="8"/>
        <v>1.0884799994528294E-2</v>
      </c>
      <c r="K70" s="1">
        <f t="shared" si="9"/>
        <v>1.0884799994528294E-2</v>
      </c>
      <c r="O70" s="1">
        <f t="shared" ca="1" si="5"/>
        <v>1.0509168858077331E-2</v>
      </c>
      <c r="Q70" s="69">
        <f t="shared" si="10"/>
        <v>42733.4205</v>
      </c>
    </row>
    <row r="71" spans="1:17" x14ac:dyDescent="0.2">
      <c r="A71" s="85" t="s">
        <v>134</v>
      </c>
      <c r="B71" s="86" t="s">
        <v>109</v>
      </c>
      <c r="C71" s="85">
        <v>57751.921000000002</v>
      </c>
      <c r="D71" s="85" t="s">
        <v>129</v>
      </c>
      <c r="E71" s="1">
        <f t="shared" si="6"/>
        <v>13837.042743822401</v>
      </c>
      <c r="F71" s="1">
        <f t="shared" si="7"/>
        <v>13837</v>
      </c>
      <c r="G71" s="1">
        <f t="shared" si="8"/>
        <v>1.1384799996449146E-2</v>
      </c>
      <c r="K71" s="1">
        <f t="shared" si="9"/>
        <v>1.1384799996449146E-2</v>
      </c>
      <c r="O71" s="1">
        <f t="shared" ca="1" si="5"/>
        <v>1.0509168858077331E-2</v>
      </c>
      <c r="Q71" s="69">
        <f t="shared" si="10"/>
        <v>42733.421000000002</v>
      </c>
    </row>
    <row r="72" spans="1:17" x14ac:dyDescent="0.2">
      <c r="A72" s="85" t="s">
        <v>134</v>
      </c>
      <c r="B72" s="86" t="s">
        <v>110</v>
      </c>
      <c r="C72" s="85">
        <v>57752.053999999996</v>
      </c>
      <c r="D72" s="85" t="s">
        <v>129</v>
      </c>
      <c r="E72" s="1">
        <f t="shared" si="6"/>
        <v>13837.542087542064</v>
      </c>
      <c r="F72" s="1">
        <f t="shared" si="7"/>
        <v>13837.5</v>
      </c>
      <c r="G72" s="1">
        <f t="shared" si="8"/>
        <v>1.1209999996935949E-2</v>
      </c>
      <c r="K72" s="1">
        <f t="shared" si="9"/>
        <v>1.1209999996935949E-2</v>
      </c>
      <c r="O72" s="1">
        <f t="shared" ca="1" si="5"/>
        <v>1.0509331802971448E-2</v>
      </c>
      <c r="Q72" s="69">
        <f t="shared" si="10"/>
        <v>42733.553999999996</v>
      </c>
    </row>
    <row r="73" spans="1:17" x14ac:dyDescent="0.2">
      <c r="A73" s="85" t="s">
        <v>134</v>
      </c>
      <c r="B73" s="86" t="s">
        <v>110</v>
      </c>
      <c r="C73" s="85">
        <v>57752.054499999998</v>
      </c>
      <c r="D73" s="85" t="s">
        <v>130</v>
      </c>
      <c r="E73" s="1">
        <f t="shared" si="6"/>
        <v>13837.5439647741</v>
      </c>
      <c r="F73" s="1">
        <f t="shared" si="7"/>
        <v>13837.5</v>
      </c>
      <c r="G73" s="1">
        <f t="shared" si="8"/>
        <v>1.1709999998856802E-2</v>
      </c>
      <c r="K73" s="1">
        <f t="shared" si="9"/>
        <v>1.1709999998856802E-2</v>
      </c>
      <c r="O73" s="1">
        <f t="shared" ca="1" si="5"/>
        <v>1.0509331802971448E-2</v>
      </c>
      <c r="Q73" s="69">
        <f t="shared" si="10"/>
        <v>42733.554499999998</v>
      </c>
    </row>
    <row r="74" spans="1:17" x14ac:dyDescent="0.2">
      <c r="A74" s="85" t="s">
        <v>134</v>
      </c>
      <c r="B74" s="86" t="s">
        <v>110</v>
      </c>
      <c r="C74" s="85">
        <v>57752.055399999997</v>
      </c>
      <c r="D74" s="85" t="s">
        <v>128</v>
      </c>
      <c r="E74" s="1">
        <f t="shared" si="6"/>
        <v>13837.547343791748</v>
      </c>
      <c r="F74" s="1">
        <f t="shared" si="7"/>
        <v>13837.5</v>
      </c>
      <c r="G74" s="1">
        <f t="shared" si="8"/>
        <v>1.2609999997948762E-2</v>
      </c>
      <c r="K74" s="1">
        <f t="shared" si="9"/>
        <v>1.2609999997948762E-2</v>
      </c>
      <c r="O74" s="1">
        <f t="shared" ca="1" si="5"/>
        <v>1.0509331802971448E-2</v>
      </c>
      <c r="Q74" s="69">
        <f t="shared" si="10"/>
        <v>42733.555399999997</v>
      </c>
    </row>
    <row r="75" spans="1:17" x14ac:dyDescent="0.2">
      <c r="A75" s="87" t="s">
        <v>135</v>
      </c>
      <c r="B75" s="88" t="s">
        <v>110</v>
      </c>
      <c r="C75" s="68">
        <v>58437.9035</v>
      </c>
      <c r="D75" s="68">
        <v>2.9999999999999997E-4</v>
      </c>
      <c r="E75" s="1">
        <f t="shared" si="6"/>
        <v>16412.539384327956</v>
      </c>
      <c r="F75" s="1">
        <f t="shared" si="7"/>
        <v>16412.5</v>
      </c>
      <c r="G75" s="1">
        <f t="shared" si="8"/>
        <v>1.0490000000572763E-2</v>
      </c>
      <c r="K75" s="1">
        <f t="shared" si="9"/>
        <v>1.0490000000572763E-2</v>
      </c>
      <c r="O75" s="1">
        <f t="shared" ca="1" si="5"/>
        <v>1.1348498007681078E-2</v>
      </c>
      <c r="Q75" s="69">
        <f t="shared" si="10"/>
        <v>43419.4035</v>
      </c>
    </row>
    <row r="76" spans="1:17" x14ac:dyDescent="0.2">
      <c r="A76" s="87" t="s">
        <v>135</v>
      </c>
      <c r="C76" s="68">
        <v>58462.807099999998</v>
      </c>
      <c r="D76" s="68">
        <v>5.0000000000000001E-4</v>
      </c>
      <c r="E76" s="1">
        <f t="shared" si="6"/>
        <v>16506.039055436897</v>
      </c>
      <c r="F76" s="1">
        <f t="shared" si="7"/>
        <v>16506</v>
      </c>
      <c r="G76" s="1">
        <f t="shared" si="8"/>
        <v>1.0402399995655287E-2</v>
      </c>
      <c r="K76" s="1">
        <f t="shared" si="9"/>
        <v>1.0402399995655287E-2</v>
      </c>
      <c r="O76" s="1">
        <f t="shared" ca="1" si="5"/>
        <v>1.1378968702881215E-2</v>
      </c>
      <c r="Q76" s="69">
        <f t="shared" si="10"/>
        <v>43444.307099999998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1:I108"/>
  <sheetViews>
    <sheetView workbookViewId="0">
      <selection activeCell="A11" sqref="A11:D108"/>
    </sheetView>
  </sheetViews>
  <sheetFormatPr defaultRowHeight="12.75" x14ac:dyDescent="0.2"/>
  <cols>
    <col min="1" max="1" width="20.42578125" style="1" customWidth="1"/>
    <col min="2" max="2" width="5.5703125" style="13" customWidth="1"/>
    <col min="3" max="3" width="14" style="68" customWidth="1"/>
    <col min="4" max="4" width="9.140625" style="68"/>
  </cols>
  <sheetData>
    <row r="11" spans="1:9" x14ac:dyDescent="0.2">
      <c r="A11" s="1" t="s">
        <v>174</v>
      </c>
      <c r="B11" s="13" t="s">
        <v>109</v>
      </c>
      <c r="C11" s="68">
        <v>56541.618064000002</v>
      </c>
      <c r="D11" s="68">
        <v>6.9999999999999994E-5</v>
      </c>
      <c r="G11" s="1" t="s">
        <v>175</v>
      </c>
      <c r="H11" s="1">
        <v>9293</v>
      </c>
      <c r="I11" s="1">
        <v>-8.0999999999999996E-3</v>
      </c>
    </row>
    <row r="12" spans="1:9" x14ac:dyDescent="0.2">
      <c r="A12" s="1" t="s">
        <v>176</v>
      </c>
      <c r="B12" s="13" t="s">
        <v>109</v>
      </c>
      <c r="C12" s="68">
        <v>55882.931056000001</v>
      </c>
      <c r="D12" s="68">
        <v>1E-4</v>
      </c>
      <c r="G12" s="1" t="s">
        <v>175</v>
      </c>
      <c r="H12" s="1">
        <v>6820</v>
      </c>
      <c r="I12" s="1">
        <v>-1.03E-2</v>
      </c>
    </row>
    <row r="13" spans="1:9" x14ac:dyDescent="0.2">
      <c r="A13" s="1" t="s">
        <v>177</v>
      </c>
      <c r="B13" s="13" t="s">
        <v>109</v>
      </c>
      <c r="C13" s="68">
        <v>56696.635368000003</v>
      </c>
      <c r="D13" s="68">
        <v>1E-4</v>
      </c>
      <c r="G13" s="1" t="s">
        <v>175</v>
      </c>
      <c r="H13" s="1">
        <v>9875</v>
      </c>
      <c r="I13" s="1">
        <v>-6.7999999999999996E-3</v>
      </c>
    </row>
    <row r="14" spans="1:9" x14ac:dyDescent="0.2">
      <c r="A14" s="1" t="s">
        <v>178</v>
      </c>
      <c r="B14" s="13" t="s">
        <v>109</v>
      </c>
      <c r="C14" s="68">
        <v>55522.828265999997</v>
      </c>
      <c r="D14" s="68">
        <v>2.0000000000000001E-4</v>
      </c>
      <c r="G14" s="1" t="s">
        <v>179</v>
      </c>
      <c r="H14" s="1">
        <v>5468</v>
      </c>
      <c r="I14" s="1">
        <v>-7.1999999999999998E-3</v>
      </c>
    </row>
    <row r="15" spans="1:9" x14ac:dyDescent="0.2">
      <c r="A15" s="1" t="s">
        <v>180</v>
      </c>
      <c r="B15" s="13" t="s">
        <v>110</v>
      </c>
      <c r="C15" s="68">
        <v>55960.307155000002</v>
      </c>
      <c r="D15" s="68">
        <v>2.0000000000000001E-4</v>
      </c>
      <c r="G15" s="1" t="e">
        <f>#N/A</f>
        <v>#N/A</v>
      </c>
      <c r="H15" s="1">
        <v>7110.5</v>
      </c>
      <c r="I15" s="1">
        <v>-9.1000000000000004E-3</v>
      </c>
    </row>
    <row r="16" spans="1:9" x14ac:dyDescent="0.2">
      <c r="A16" s="1" t="s">
        <v>181</v>
      </c>
      <c r="B16" s="13" t="s">
        <v>110</v>
      </c>
      <c r="C16" s="68">
        <v>56238.910663000002</v>
      </c>
      <c r="D16" s="68">
        <v>2.0000000000000001E-4</v>
      </c>
      <c r="G16" s="1" t="s">
        <v>128</v>
      </c>
      <c r="H16" s="1">
        <v>8156.5</v>
      </c>
      <c r="I16" s="1">
        <v>-8.2000000000000007E-3</v>
      </c>
    </row>
    <row r="17" spans="1:9" x14ac:dyDescent="0.2">
      <c r="A17" s="1" t="s">
        <v>182</v>
      </c>
      <c r="B17" s="13" t="s">
        <v>109</v>
      </c>
      <c r="C17" s="68">
        <v>57389.684802000003</v>
      </c>
      <c r="D17" s="68">
        <v>2.0000000000000001E-4</v>
      </c>
      <c r="G17" s="1" t="s">
        <v>175</v>
      </c>
      <c r="H17" s="1">
        <v>12477</v>
      </c>
      <c r="I17" s="1">
        <v>-1.4E-3</v>
      </c>
    </row>
    <row r="18" spans="1:9" x14ac:dyDescent="0.2">
      <c r="A18" s="1" t="s">
        <v>136</v>
      </c>
      <c r="B18" s="13" t="s">
        <v>109</v>
      </c>
      <c r="C18" s="68">
        <v>58865.264798999997</v>
      </c>
      <c r="D18" s="68">
        <v>2.0000000000000001E-4</v>
      </c>
      <c r="G18" s="1" t="s">
        <v>128</v>
      </c>
      <c r="H18" s="1">
        <v>18017</v>
      </c>
      <c r="I18" s="1">
        <v>-2.3999999999999998E-3</v>
      </c>
    </row>
    <row r="19" spans="1:9" x14ac:dyDescent="0.2">
      <c r="A19" s="1" t="s">
        <v>183</v>
      </c>
      <c r="B19" s="13" t="s">
        <v>109</v>
      </c>
      <c r="C19" s="68">
        <v>54066.430978999997</v>
      </c>
      <c r="D19" s="68">
        <v>2.9999999999999997E-4</v>
      </c>
      <c r="G19" s="1" t="s">
        <v>179</v>
      </c>
      <c r="H19" s="1">
        <v>0</v>
      </c>
      <c r="I19" s="1">
        <v>0</v>
      </c>
    </row>
    <row r="20" spans="1:9" x14ac:dyDescent="0.2">
      <c r="A20" s="1" t="s">
        <v>183</v>
      </c>
      <c r="B20" s="13" t="s">
        <v>110</v>
      </c>
      <c r="C20" s="68">
        <v>54090.536079999998</v>
      </c>
      <c r="D20" s="68">
        <v>2.9999999999999997E-4</v>
      </c>
      <c r="G20" s="1" t="s">
        <v>179</v>
      </c>
      <c r="H20" s="1">
        <v>90.5</v>
      </c>
      <c r="I20" s="1">
        <v>4.0000000000000002E-4</v>
      </c>
    </row>
    <row r="21" spans="1:9" x14ac:dyDescent="0.2">
      <c r="A21" s="1" t="s">
        <v>184</v>
      </c>
      <c r="B21" s="13" t="s">
        <v>109</v>
      </c>
      <c r="C21" s="68">
        <v>55564.645465000001</v>
      </c>
      <c r="D21" s="68">
        <v>4.0000000000000002E-4</v>
      </c>
      <c r="G21" s="1" t="s">
        <v>128</v>
      </c>
      <c r="H21" s="1">
        <v>5625</v>
      </c>
      <c r="I21" s="1">
        <v>-7.1000000000000004E-3</v>
      </c>
    </row>
    <row r="22" spans="1:9" x14ac:dyDescent="0.2">
      <c r="A22" s="1" t="s">
        <v>136</v>
      </c>
      <c r="B22" s="13" t="s">
        <v>110</v>
      </c>
      <c r="C22" s="68">
        <v>58865.397961000002</v>
      </c>
      <c r="D22" s="68">
        <v>4.0000000000000002E-4</v>
      </c>
      <c r="G22" s="1" t="s">
        <v>128</v>
      </c>
      <c r="H22" s="1">
        <v>18017.5</v>
      </c>
      <c r="I22" s="1">
        <v>-2.3999999999999998E-3</v>
      </c>
    </row>
    <row r="23" spans="1:9" x14ac:dyDescent="0.2">
      <c r="A23" s="1" t="s">
        <v>183</v>
      </c>
      <c r="B23" s="13" t="s">
        <v>110</v>
      </c>
      <c r="C23" s="68">
        <v>54114.50488</v>
      </c>
      <c r="D23" s="68">
        <v>5.0000000000000001E-4</v>
      </c>
      <c r="G23" s="1" t="s">
        <v>179</v>
      </c>
      <c r="H23" s="1">
        <v>180.5</v>
      </c>
      <c r="I23" s="1">
        <v>-2.3999999999999998E-3</v>
      </c>
    </row>
    <row r="24" spans="1:9" x14ac:dyDescent="0.2">
      <c r="A24" s="1" t="s">
        <v>185</v>
      </c>
      <c r="B24" s="13" t="s">
        <v>110</v>
      </c>
      <c r="C24" s="68">
        <v>54783.844476999999</v>
      </c>
      <c r="D24" s="68">
        <v>5.0000000000000001E-4</v>
      </c>
      <c r="G24" s="1" t="s">
        <v>128</v>
      </c>
      <c r="H24" s="1">
        <v>2693.5</v>
      </c>
      <c r="I24" s="1">
        <v>-1.6000000000000001E-3</v>
      </c>
    </row>
    <row r="25" spans="1:9" x14ac:dyDescent="0.2">
      <c r="A25" s="1" t="s">
        <v>183</v>
      </c>
      <c r="B25" s="13" t="s">
        <v>109</v>
      </c>
      <c r="C25" s="68">
        <v>54085.338280000004</v>
      </c>
      <c r="D25" s="68">
        <v>5.9999999999999995E-4</v>
      </c>
      <c r="G25" s="1" t="s">
        <v>179</v>
      </c>
      <c r="H25" s="1">
        <v>71</v>
      </c>
      <c r="I25" s="1">
        <v>-3.5999999999999999E-3</v>
      </c>
    </row>
    <row r="26" spans="1:9" x14ac:dyDescent="0.2">
      <c r="A26" s="1" t="s">
        <v>183</v>
      </c>
      <c r="B26" s="13" t="s">
        <v>109</v>
      </c>
      <c r="C26" s="68">
        <v>54090.402479999997</v>
      </c>
      <c r="D26" s="68">
        <v>5.9999999999999995E-4</v>
      </c>
      <c r="G26" s="1" t="s">
        <v>179</v>
      </c>
      <c r="H26" s="1">
        <v>90</v>
      </c>
      <c r="I26" s="1">
        <v>0</v>
      </c>
    </row>
    <row r="27" spans="1:9" x14ac:dyDescent="0.2">
      <c r="A27" s="1" t="s">
        <v>183</v>
      </c>
      <c r="B27" s="13" t="s">
        <v>109</v>
      </c>
      <c r="C27" s="68">
        <v>54114.369480000001</v>
      </c>
      <c r="D27" s="68">
        <v>5.9999999999999995E-4</v>
      </c>
      <c r="G27" s="1" t="s">
        <v>179</v>
      </c>
      <c r="H27" s="1">
        <v>180</v>
      </c>
      <c r="I27" s="1">
        <v>-4.5999999999999999E-3</v>
      </c>
    </row>
    <row r="28" spans="1:9" x14ac:dyDescent="0.2">
      <c r="A28" s="1" t="s">
        <v>186</v>
      </c>
      <c r="B28" s="13" t="s">
        <v>110</v>
      </c>
      <c r="C28" s="68">
        <v>55139.952379000002</v>
      </c>
      <c r="D28" s="68">
        <v>5.9999999999999995E-4</v>
      </c>
      <c r="G28" s="1" t="s">
        <v>128</v>
      </c>
      <c r="H28" s="1">
        <v>4030.5</v>
      </c>
      <c r="I28" s="1">
        <v>-4.3E-3</v>
      </c>
    </row>
    <row r="29" spans="1:9" x14ac:dyDescent="0.2">
      <c r="A29" s="1" t="s">
        <v>187</v>
      </c>
      <c r="B29" s="13" t="s">
        <v>109</v>
      </c>
      <c r="C29" s="68">
        <v>55904.773654999997</v>
      </c>
      <c r="D29" s="68">
        <v>6.9999999999999999E-4</v>
      </c>
      <c r="G29" s="1" t="s">
        <v>175</v>
      </c>
      <c r="H29" s="1">
        <v>6902</v>
      </c>
      <c r="I29" s="1">
        <v>-8.3999999999999995E-3</v>
      </c>
    </row>
    <row r="30" spans="1:9" x14ac:dyDescent="0.2">
      <c r="A30" s="1" t="s">
        <v>187</v>
      </c>
      <c r="B30" s="13" t="s">
        <v>109</v>
      </c>
      <c r="C30" s="68">
        <v>55905.838454999997</v>
      </c>
      <c r="D30" s="68">
        <v>6.9999999999999999E-4</v>
      </c>
      <c r="G30" s="1" t="s">
        <v>175</v>
      </c>
      <c r="H30" s="1">
        <v>6906</v>
      </c>
      <c r="I30" s="1">
        <v>-8.9999999999999993E-3</v>
      </c>
    </row>
    <row r="31" spans="1:9" x14ac:dyDescent="0.2">
      <c r="A31" s="1" t="s">
        <v>183</v>
      </c>
      <c r="B31" s="13" t="s">
        <v>110</v>
      </c>
      <c r="C31" s="68">
        <v>54066.566278999999</v>
      </c>
      <c r="D31" s="68">
        <v>8.0000000000000004E-4</v>
      </c>
      <c r="G31" s="1" t="s">
        <v>179</v>
      </c>
      <c r="H31" s="1">
        <v>0.5</v>
      </c>
      <c r="I31" s="1">
        <v>2.0999999999999999E-3</v>
      </c>
    </row>
    <row r="32" spans="1:9" x14ac:dyDescent="0.2">
      <c r="A32" s="1" t="s">
        <v>183</v>
      </c>
      <c r="B32" s="13" t="s">
        <v>109</v>
      </c>
      <c r="C32" s="68">
        <v>54097.323680000001</v>
      </c>
      <c r="D32" s="68">
        <v>8.0000000000000004E-4</v>
      </c>
      <c r="G32" s="1" t="s">
        <v>179</v>
      </c>
      <c r="H32" s="1">
        <v>116</v>
      </c>
      <c r="I32" s="1">
        <v>-4.0000000000000001E-3</v>
      </c>
    </row>
    <row r="33" spans="1:9" x14ac:dyDescent="0.2">
      <c r="A33" s="1" t="s">
        <v>184</v>
      </c>
      <c r="B33" s="13" t="s">
        <v>110</v>
      </c>
      <c r="C33" s="68">
        <v>55564.778165000003</v>
      </c>
      <c r="D33" s="68">
        <v>8.0000000000000004E-4</v>
      </c>
      <c r="G33" s="1" t="s">
        <v>128</v>
      </c>
      <c r="H33" s="1">
        <v>5625.5</v>
      </c>
      <c r="I33" s="1">
        <v>-7.6E-3</v>
      </c>
    </row>
    <row r="34" spans="1:9" x14ac:dyDescent="0.2">
      <c r="A34" s="1" t="s">
        <v>183</v>
      </c>
      <c r="B34" s="13" t="s">
        <v>109</v>
      </c>
      <c r="C34" s="68">
        <v>54083.472679999999</v>
      </c>
      <c r="D34" s="68">
        <v>1E-3</v>
      </c>
      <c r="G34" s="1" t="s">
        <v>179</v>
      </c>
      <c r="H34" s="1">
        <v>64</v>
      </c>
      <c r="I34" s="1">
        <v>-4.7000000000000002E-3</v>
      </c>
    </row>
    <row r="35" spans="1:9" x14ac:dyDescent="0.2">
      <c r="A35" s="1" t="s">
        <v>183</v>
      </c>
      <c r="B35" s="13" t="s">
        <v>110</v>
      </c>
      <c r="C35" s="68">
        <v>54083.612979999998</v>
      </c>
      <c r="D35" s="68">
        <v>1E-3</v>
      </c>
      <c r="G35" s="1" t="s">
        <v>179</v>
      </c>
      <c r="H35" s="1">
        <v>64.5</v>
      </c>
      <c r="I35" s="1">
        <v>2.3999999999999998E-3</v>
      </c>
    </row>
    <row r="36" spans="1:9" x14ac:dyDescent="0.2">
      <c r="A36" s="1" t="s">
        <v>183</v>
      </c>
      <c r="B36" s="13" t="s">
        <v>110</v>
      </c>
      <c r="C36" s="68">
        <v>54085.476979999999</v>
      </c>
      <c r="D36" s="68">
        <v>1.1000000000000001E-3</v>
      </c>
      <c r="G36" s="1" t="s">
        <v>179</v>
      </c>
      <c r="H36" s="1">
        <v>71.5</v>
      </c>
      <c r="I36" s="1">
        <v>1.9E-3</v>
      </c>
    </row>
    <row r="37" spans="1:9" x14ac:dyDescent="0.2">
      <c r="A37" s="1" t="s">
        <v>183</v>
      </c>
      <c r="B37" s="13" t="s">
        <v>110</v>
      </c>
      <c r="C37" s="68">
        <v>54097.463380000001</v>
      </c>
      <c r="D37" s="68">
        <v>1.1000000000000001E-3</v>
      </c>
      <c r="G37" s="1" t="s">
        <v>179</v>
      </c>
      <c r="H37" s="1">
        <v>116.5</v>
      </c>
      <c r="I37" s="1">
        <v>2.5000000000000001E-3</v>
      </c>
    </row>
    <row r="38" spans="1:9" x14ac:dyDescent="0.2">
      <c r="A38" s="1" t="s">
        <v>183</v>
      </c>
      <c r="B38" s="13" t="s">
        <v>109</v>
      </c>
      <c r="C38" s="68">
        <v>54085.609279999997</v>
      </c>
      <c r="D38" s="68">
        <v>1.1999999999999999E-3</v>
      </c>
      <c r="G38" s="1" t="s">
        <v>179</v>
      </c>
      <c r="H38" s="1">
        <v>72</v>
      </c>
      <c r="I38" s="1">
        <v>1.1000000000000001E-3</v>
      </c>
    </row>
    <row r="39" spans="1:9" x14ac:dyDescent="0.2">
      <c r="A39" s="1" t="s">
        <v>183</v>
      </c>
      <c r="B39" s="13" t="s">
        <v>110</v>
      </c>
      <c r="C39" s="68">
        <v>54083.348480000001</v>
      </c>
      <c r="D39" s="68">
        <v>1.4E-3</v>
      </c>
      <c r="G39" s="1" t="s">
        <v>179</v>
      </c>
      <c r="H39" s="1">
        <v>63.5</v>
      </c>
      <c r="I39" s="1">
        <v>4.1999999999999997E-3</v>
      </c>
    </row>
    <row r="40" spans="1:9" x14ac:dyDescent="0.2">
      <c r="A40" s="1" t="s">
        <v>183</v>
      </c>
      <c r="B40" s="13" t="s">
        <v>109</v>
      </c>
      <c r="C40" s="68">
        <v>54097.595679999999</v>
      </c>
      <c r="D40" s="68">
        <v>1.5E-3</v>
      </c>
      <c r="G40" s="1" t="s">
        <v>179</v>
      </c>
      <c r="H40" s="1">
        <v>117</v>
      </c>
      <c r="I40" s="1">
        <v>1.6999999999999999E-3</v>
      </c>
    </row>
    <row r="41" spans="1:9" x14ac:dyDescent="0.2">
      <c r="A41" s="1" t="s">
        <v>183</v>
      </c>
      <c r="B41" s="13" t="s">
        <v>110</v>
      </c>
      <c r="C41" s="68">
        <v>54114.24278</v>
      </c>
      <c r="D41" s="68">
        <v>1.6000000000000001E-3</v>
      </c>
      <c r="G41" s="1" t="s">
        <v>179</v>
      </c>
      <c r="H41" s="1">
        <v>179.5</v>
      </c>
      <c r="I41" s="1">
        <v>1.9E-3</v>
      </c>
    </row>
    <row r="42" spans="1:9" x14ac:dyDescent="0.2">
      <c r="A42" s="1" t="s">
        <v>161</v>
      </c>
      <c r="B42" s="13" t="s">
        <v>109</v>
      </c>
      <c r="C42" s="68">
        <v>55917.290556</v>
      </c>
      <c r="G42" s="1" t="s">
        <v>175</v>
      </c>
      <c r="H42" s="1">
        <v>6949</v>
      </c>
      <c r="I42" s="1">
        <v>-0.01</v>
      </c>
    </row>
    <row r="43" spans="1:9" x14ac:dyDescent="0.2">
      <c r="A43" s="1" t="s">
        <v>119</v>
      </c>
      <c r="B43" s="13" t="s">
        <v>109</v>
      </c>
      <c r="C43" s="68">
        <v>55918.089855999999</v>
      </c>
      <c r="G43" s="1" t="s">
        <v>188</v>
      </c>
      <c r="H43" s="1">
        <v>6952</v>
      </c>
      <c r="I43" s="1">
        <v>-9.7999999999999997E-3</v>
      </c>
    </row>
    <row r="44" spans="1:9" x14ac:dyDescent="0.2">
      <c r="A44" s="1" t="s">
        <v>161</v>
      </c>
      <c r="B44" s="13" t="s">
        <v>109</v>
      </c>
      <c r="C44" s="68">
        <v>55918.090155999998</v>
      </c>
      <c r="G44" s="1" t="s">
        <v>175</v>
      </c>
      <c r="H44" s="1">
        <v>6952</v>
      </c>
      <c r="I44" s="1">
        <v>-9.4999999999999998E-3</v>
      </c>
    </row>
    <row r="45" spans="1:9" x14ac:dyDescent="0.2">
      <c r="A45" s="1" t="s">
        <v>119</v>
      </c>
      <c r="B45" s="13" t="s">
        <v>109</v>
      </c>
      <c r="C45" s="68">
        <v>55919.952255999997</v>
      </c>
      <c r="G45" s="1" t="s">
        <v>188</v>
      </c>
      <c r="H45" s="1">
        <v>6959</v>
      </c>
      <c r="I45" s="1">
        <v>-1.18E-2</v>
      </c>
    </row>
    <row r="46" spans="1:9" x14ac:dyDescent="0.2">
      <c r="A46" s="1" t="s">
        <v>119</v>
      </c>
      <c r="B46" s="13" t="s">
        <v>109</v>
      </c>
      <c r="C46" s="68">
        <v>55922.084454999997</v>
      </c>
      <c r="G46" s="1" t="s">
        <v>188</v>
      </c>
      <c r="H46" s="1">
        <v>6967</v>
      </c>
      <c r="I46" s="1">
        <v>-1.04E-2</v>
      </c>
    </row>
    <row r="47" spans="1:9" x14ac:dyDescent="0.2">
      <c r="A47" s="1" t="s">
        <v>120</v>
      </c>
      <c r="B47" s="13" t="s">
        <v>109</v>
      </c>
      <c r="C47" s="68">
        <v>55934.070655000003</v>
      </c>
      <c r="G47" s="1" t="s">
        <v>188</v>
      </c>
      <c r="H47" s="1">
        <v>7012</v>
      </c>
      <c r="I47" s="1">
        <v>-0.01</v>
      </c>
    </row>
    <row r="48" spans="1:9" x14ac:dyDescent="0.2">
      <c r="A48" s="1" t="s">
        <v>161</v>
      </c>
      <c r="B48" s="13" t="s">
        <v>109</v>
      </c>
      <c r="C48" s="68">
        <v>55942.061054999998</v>
      </c>
      <c r="G48" s="1" t="s">
        <v>175</v>
      </c>
      <c r="H48" s="1">
        <v>7042</v>
      </c>
      <c r="I48" s="1">
        <v>-1.01E-2</v>
      </c>
    </row>
    <row r="49" spans="1:9" x14ac:dyDescent="0.2">
      <c r="A49" s="1" t="s">
        <v>161</v>
      </c>
      <c r="B49" s="13" t="s">
        <v>109</v>
      </c>
      <c r="C49" s="68">
        <v>55944.191955000002</v>
      </c>
      <c r="G49" s="1" t="s">
        <v>175</v>
      </c>
      <c r="H49" s="1">
        <v>7050</v>
      </c>
      <c r="I49" s="1">
        <v>-0.01</v>
      </c>
    </row>
    <row r="50" spans="1:9" x14ac:dyDescent="0.2">
      <c r="A50" s="1" t="s">
        <v>120</v>
      </c>
      <c r="B50" s="13" t="s">
        <v>109</v>
      </c>
      <c r="C50" s="68">
        <v>56232.119863</v>
      </c>
      <c r="G50" s="1" t="s">
        <v>128</v>
      </c>
      <c r="H50" s="1">
        <v>8131</v>
      </c>
      <c r="I50" s="1">
        <v>-7.0000000000000001E-3</v>
      </c>
    </row>
    <row r="51" spans="1:9" x14ac:dyDescent="0.2">
      <c r="A51" s="1" t="s">
        <v>120</v>
      </c>
      <c r="B51" s="13" t="s">
        <v>109</v>
      </c>
      <c r="C51" s="68">
        <v>56235.047362999998</v>
      </c>
      <c r="G51" s="1" t="s">
        <v>128</v>
      </c>
      <c r="H51" s="1">
        <v>8142</v>
      </c>
      <c r="I51" s="1">
        <v>-9.4000000000000004E-3</v>
      </c>
    </row>
    <row r="52" spans="1:9" x14ac:dyDescent="0.2">
      <c r="A52" s="1" t="s">
        <v>120</v>
      </c>
      <c r="B52" s="13" t="s">
        <v>109</v>
      </c>
      <c r="C52" s="68">
        <v>56268.074462999997</v>
      </c>
      <c r="G52" s="1" t="s">
        <v>130</v>
      </c>
      <c r="H52" s="1">
        <v>8266</v>
      </c>
      <c r="I52" s="1">
        <v>-9.7000000000000003E-3</v>
      </c>
    </row>
    <row r="53" spans="1:9" x14ac:dyDescent="0.2">
      <c r="A53" s="1" t="s">
        <v>120</v>
      </c>
      <c r="B53" s="13" t="s">
        <v>109</v>
      </c>
      <c r="C53" s="68">
        <v>56268.074662999999</v>
      </c>
      <c r="G53" s="1" t="s">
        <v>128</v>
      </c>
      <c r="H53" s="1">
        <v>8266</v>
      </c>
      <c r="I53" s="1">
        <v>-9.4999999999999998E-3</v>
      </c>
    </row>
    <row r="54" spans="1:9" x14ac:dyDescent="0.2">
      <c r="A54" s="1" t="s">
        <v>120</v>
      </c>
      <c r="B54" s="13" t="s">
        <v>109</v>
      </c>
      <c r="C54" s="68">
        <v>56268.075463000001</v>
      </c>
      <c r="G54" s="1" t="s">
        <v>129</v>
      </c>
      <c r="H54" s="1">
        <v>8266</v>
      </c>
      <c r="I54" s="1">
        <v>-8.6999999999999994E-3</v>
      </c>
    </row>
    <row r="55" spans="1:9" x14ac:dyDescent="0.2">
      <c r="A55" s="1" t="s">
        <v>120</v>
      </c>
      <c r="B55" s="13" t="s">
        <v>109</v>
      </c>
      <c r="C55" s="68">
        <v>56272.069562999997</v>
      </c>
      <c r="G55" s="1" t="s">
        <v>129</v>
      </c>
      <c r="H55" s="1">
        <v>8281</v>
      </c>
      <c r="I55" s="1">
        <v>-9.9000000000000008E-3</v>
      </c>
    </row>
    <row r="56" spans="1:9" x14ac:dyDescent="0.2">
      <c r="A56" s="1" t="s">
        <v>120</v>
      </c>
      <c r="B56" s="13" t="s">
        <v>109</v>
      </c>
      <c r="C56" s="68">
        <v>56272.070062999999</v>
      </c>
      <c r="G56" s="1" t="s">
        <v>128</v>
      </c>
      <c r="H56" s="1">
        <v>8281</v>
      </c>
      <c r="I56" s="1">
        <v>-9.4000000000000004E-3</v>
      </c>
    </row>
    <row r="57" spans="1:9" x14ac:dyDescent="0.2">
      <c r="A57" s="1" t="s">
        <v>120</v>
      </c>
      <c r="B57" s="13" t="s">
        <v>109</v>
      </c>
      <c r="C57" s="68">
        <v>56274.200562999999</v>
      </c>
      <c r="G57" s="1" t="s">
        <v>128</v>
      </c>
      <c r="H57" s="1">
        <v>8289</v>
      </c>
      <c r="I57" s="1">
        <v>-9.7000000000000003E-3</v>
      </c>
    </row>
    <row r="58" spans="1:9" x14ac:dyDescent="0.2">
      <c r="A58" s="1" t="s">
        <v>123</v>
      </c>
      <c r="B58" s="13" t="s">
        <v>109</v>
      </c>
      <c r="C58" s="68">
        <v>56297.107063000003</v>
      </c>
      <c r="G58" s="1" t="s">
        <v>188</v>
      </c>
      <c r="H58" s="1">
        <v>8375</v>
      </c>
      <c r="I58" s="1">
        <v>-9.2999999999999992E-3</v>
      </c>
    </row>
    <row r="59" spans="1:9" x14ac:dyDescent="0.2">
      <c r="A59" s="1" t="s">
        <v>123</v>
      </c>
      <c r="B59" s="13" t="s">
        <v>109</v>
      </c>
      <c r="C59" s="68">
        <v>56639.103467000001</v>
      </c>
      <c r="G59" s="1" t="s">
        <v>129</v>
      </c>
      <c r="H59" s="1">
        <v>9659</v>
      </c>
      <c r="I59" s="1">
        <v>-7.0000000000000001E-3</v>
      </c>
    </row>
    <row r="60" spans="1:9" x14ac:dyDescent="0.2">
      <c r="A60" s="1" t="s">
        <v>123</v>
      </c>
      <c r="B60" s="13" t="s">
        <v>109</v>
      </c>
      <c r="C60" s="68">
        <v>56639.103767000001</v>
      </c>
      <c r="G60" s="1" t="s">
        <v>128</v>
      </c>
      <c r="H60" s="1">
        <v>9659</v>
      </c>
      <c r="I60" s="1">
        <v>-6.7000000000000002E-3</v>
      </c>
    </row>
    <row r="61" spans="1:9" x14ac:dyDescent="0.2">
      <c r="A61" s="1" t="s">
        <v>123</v>
      </c>
      <c r="B61" s="13" t="s">
        <v>109</v>
      </c>
      <c r="C61" s="68">
        <v>56639.103767000001</v>
      </c>
      <c r="G61" s="1" t="s">
        <v>130</v>
      </c>
      <c r="H61" s="1">
        <v>9659</v>
      </c>
      <c r="I61" s="1">
        <v>-6.7000000000000002E-3</v>
      </c>
    </row>
    <row r="62" spans="1:9" x14ac:dyDescent="0.2">
      <c r="A62" s="1" t="s">
        <v>189</v>
      </c>
      <c r="B62" s="13" t="s">
        <v>109</v>
      </c>
      <c r="C62" s="68">
        <v>57365.978901000002</v>
      </c>
      <c r="G62" s="1" t="s">
        <v>130</v>
      </c>
      <c r="H62" s="1">
        <v>12388</v>
      </c>
      <c r="I62" s="1">
        <v>-2.0999999999999999E-3</v>
      </c>
    </row>
    <row r="63" spans="1:9" x14ac:dyDescent="0.2">
      <c r="A63" s="1" t="s">
        <v>189</v>
      </c>
      <c r="B63" s="13" t="s">
        <v>109</v>
      </c>
      <c r="C63" s="68">
        <v>57365.980800999998</v>
      </c>
      <c r="G63" s="1" t="s">
        <v>129</v>
      </c>
      <c r="H63" s="1">
        <v>12388</v>
      </c>
      <c r="I63" s="1">
        <v>-2.0000000000000001E-4</v>
      </c>
    </row>
    <row r="64" spans="1:9" x14ac:dyDescent="0.2">
      <c r="A64" s="1" t="s">
        <v>189</v>
      </c>
      <c r="B64" s="13" t="s">
        <v>109</v>
      </c>
      <c r="C64" s="68">
        <v>57365.981900999999</v>
      </c>
      <c r="G64" s="1" t="s">
        <v>128</v>
      </c>
      <c r="H64" s="1">
        <v>12388</v>
      </c>
      <c r="I64" s="1">
        <v>8.9999999999999998E-4</v>
      </c>
    </row>
    <row r="65" spans="1:9" x14ac:dyDescent="0.2">
      <c r="A65" s="1" t="s">
        <v>133</v>
      </c>
      <c r="B65" s="13" t="s">
        <v>109</v>
      </c>
      <c r="C65" s="68">
        <v>57417.651302999999</v>
      </c>
      <c r="G65" s="1" t="s">
        <v>130</v>
      </c>
      <c r="H65" s="1">
        <v>12582</v>
      </c>
      <c r="I65" s="1">
        <v>-1.6999999999999999E-3</v>
      </c>
    </row>
    <row r="66" spans="1:9" x14ac:dyDescent="0.2">
      <c r="A66" s="1" t="s">
        <v>133</v>
      </c>
      <c r="B66" s="13" t="s">
        <v>109</v>
      </c>
      <c r="C66" s="68">
        <v>57417.652303000003</v>
      </c>
      <c r="G66" s="1" t="s">
        <v>128</v>
      </c>
      <c r="H66" s="1">
        <v>12582</v>
      </c>
      <c r="I66" s="1">
        <v>-6.9999999999999999E-4</v>
      </c>
    </row>
    <row r="67" spans="1:9" x14ac:dyDescent="0.2">
      <c r="A67" s="1" t="s">
        <v>133</v>
      </c>
      <c r="B67" s="13" t="s">
        <v>109</v>
      </c>
      <c r="C67" s="68">
        <v>57417.653302999999</v>
      </c>
      <c r="G67" s="1" t="s">
        <v>129</v>
      </c>
      <c r="H67" s="1">
        <v>12582</v>
      </c>
      <c r="I67" s="1">
        <v>2.9999999999999997E-4</v>
      </c>
    </row>
    <row r="68" spans="1:9" x14ac:dyDescent="0.2">
      <c r="A68" s="1" t="s">
        <v>190</v>
      </c>
      <c r="B68" s="13" t="s">
        <v>109</v>
      </c>
      <c r="C68" s="68">
        <v>57751.920815999998</v>
      </c>
      <c r="G68" s="1" t="s">
        <v>128</v>
      </c>
      <c r="H68" s="1">
        <v>13837</v>
      </c>
      <c r="I68" s="1">
        <v>-2.0999999999999999E-3</v>
      </c>
    </row>
    <row r="69" spans="1:9" x14ac:dyDescent="0.2">
      <c r="A69" s="1" t="s">
        <v>190</v>
      </c>
      <c r="B69" s="13" t="s">
        <v>109</v>
      </c>
      <c r="C69" s="68">
        <v>57751.921316</v>
      </c>
      <c r="G69" s="1" t="s">
        <v>130</v>
      </c>
      <c r="H69" s="1">
        <v>13837</v>
      </c>
      <c r="I69" s="1">
        <v>-1.6000000000000001E-3</v>
      </c>
    </row>
    <row r="70" spans="1:9" x14ac:dyDescent="0.2">
      <c r="A70" s="1" t="s">
        <v>190</v>
      </c>
      <c r="B70" s="13" t="s">
        <v>109</v>
      </c>
      <c r="C70" s="68">
        <v>57751.921816000002</v>
      </c>
      <c r="G70" s="1" t="s">
        <v>129</v>
      </c>
      <c r="H70" s="1">
        <v>13837</v>
      </c>
      <c r="I70" s="1">
        <v>-1.1000000000000001E-3</v>
      </c>
    </row>
    <row r="71" spans="1:9" x14ac:dyDescent="0.2">
      <c r="A71" s="1" t="s">
        <v>191</v>
      </c>
      <c r="B71" s="13" t="s">
        <v>110</v>
      </c>
      <c r="C71" s="68">
        <v>54474.345981999999</v>
      </c>
      <c r="G71" s="1" t="s">
        <v>175</v>
      </c>
      <c r="H71" s="1">
        <v>1531.5</v>
      </c>
      <c r="I71" s="1">
        <v>-8.0000000000000004E-4</v>
      </c>
    </row>
    <row r="72" spans="1:9" x14ac:dyDescent="0.2">
      <c r="A72" s="1" t="s">
        <v>161</v>
      </c>
      <c r="B72" s="13" t="s">
        <v>110</v>
      </c>
      <c r="C72" s="68">
        <v>55917.159855999998</v>
      </c>
      <c r="G72" s="1" t="s">
        <v>175</v>
      </c>
      <c r="H72" s="1">
        <v>6948.5</v>
      </c>
      <c r="I72" s="1">
        <v>-7.6E-3</v>
      </c>
    </row>
    <row r="73" spans="1:9" x14ac:dyDescent="0.2">
      <c r="A73" s="1" t="s">
        <v>161</v>
      </c>
      <c r="B73" s="13" t="s">
        <v>110</v>
      </c>
      <c r="C73" s="68">
        <v>55918.225156</v>
      </c>
      <c r="G73" s="1" t="s">
        <v>175</v>
      </c>
      <c r="H73" s="1">
        <v>6952.5</v>
      </c>
      <c r="I73" s="1">
        <v>-7.7000000000000002E-3</v>
      </c>
    </row>
    <row r="74" spans="1:9" x14ac:dyDescent="0.2">
      <c r="A74" s="1" t="s">
        <v>119</v>
      </c>
      <c r="B74" s="13" t="s">
        <v>110</v>
      </c>
      <c r="C74" s="68">
        <v>55919.024656000001</v>
      </c>
      <c r="G74" s="1" t="s">
        <v>188</v>
      </c>
      <c r="H74" s="1">
        <v>6955.5</v>
      </c>
      <c r="I74" s="1">
        <v>-7.1999999999999998E-3</v>
      </c>
    </row>
    <row r="75" spans="1:9" x14ac:dyDescent="0.2">
      <c r="A75" s="1" t="s">
        <v>119</v>
      </c>
      <c r="B75" s="13" t="s">
        <v>110</v>
      </c>
      <c r="C75" s="68">
        <v>55920.089655999996</v>
      </c>
      <c r="G75" s="1" t="s">
        <v>188</v>
      </c>
      <c r="H75" s="1">
        <v>6959.5</v>
      </c>
      <c r="I75" s="1">
        <v>-7.6E-3</v>
      </c>
    </row>
    <row r="76" spans="1:9" x14ac:dyDescent="0.2">
      <c r="A76" s="1" t="s">
        <v>119</v>
      </c>
      <c r="B76" s="13" t="s">
        <v>110</v>
      </c>
      <c r="C76" s="68">
        <v>55921.953054999998</v>
      </c>
      <c r="G76" s="1" t="s">
        <v>188</v>
      </c>
      <c r="H76" s="1">
        <v>6966.5</v>
      </c>
      <c r="I76" s="1">
        <v>-8.6999999999999994E-3</v>
      </c>
    </row>
    <row r="77" spans="1:9" x14ac:dyDescent="0.2">
      <c r="A77" s="1" t="s">
        <v>119</v>
      </c>
      <c r="B77" s="13" t="s">
        <v>110</v>
      </c>
      <c r="C77" s="68">
        <v>55921.953255</v>
      </c>
      <c r="G77" s="1" t="s">
        <v>130</v>
      </c>
      <c r="H77" s="1">
        <v>6966.5</v>
      </c>
      <c r="I77" s="1">
        <v>-8.5000000000000006E-3</v>
      </c>
    </row>
    <row r="78" spans="1:9" x14ac:dyDescent="0.2">
      <c r="A78" s="1" t="s">
        <v>119</v>
      </c>
      <c r="B78" s="13" t="s">
        <v>110</v>
      </c>
      <c r="C78" s="68">
        <v>55923.019254999999</v>
      </c>
      <c r="G78" s="1" t="s">
        <v>188</v>
      </c>
      <c r="H78" s="1">
        <v>6970.5</v>
      </c>
      <c r="I78" s="1">
        <v>-7.9000000000000008E-3</v>
      </c>
    </row>
    <row r="79" spans="1:9" x14ac:dyDescent="0.2">
      <c r="A79" s="1" t="s">
        <v>120</v>
      </c>
      <c r="B79" s="13" t="s">
        <v>110</v>
      </c>
      <c r="C79" s="68">
        <v>55933.938954999998</v>
      </c>
      <c r="G79" s="1" t="s">
        <v>188</v>
      </c>
      <c r="H79" s="1">
        <v>7011.5</v>
      </c>
      <c r="I79" s="1">
        <v>-8.6E-3</v>
      </c>
    </row>
    <row r="80" spans="1:9" x14ac:dyDescent="0.2">
      <c r="A80" s="1" t="s">
        <v>161</v>
      </c>
      <c r="B80" s="13" t="s">
        <v>110</v>
      </c>
      <c r="C80" s="68">
        <v>55942.196355</v>
      </c>
      <c r="G80" s="1" t="s">
        <v>175</v>
      </c>
      <c r="H80" s="1">
        <v>7042.5</v>
      </c>
      <c r="I80" s="1">
        <v>-8.0000000000000002E-3</v>
      </c>
    </row>
    <row r="81" spans="1:9" x14ac:dyDescent="0.2">
      <c r="A81" s="1" t="s">
        <v>161</v>
      </c>
      <c r="B81" s="13" t="s">
        <v>110</v>
      </c>
      <c r="C81" s="68">
        <v>55944.061855</v>
      </c>
      <c r="G81" s="1" t="s">
        <v>175</v>
      </c>
      <c r="H81" s="1">
        <v>7049.5</v>
      </c>
      <c r="I81" s="1">
        <v>-7.0000000000000001E-3</v>
      </c>
    </row>
    <row r="82" spans="1:9" x14ac:dyDescent="0.2">
      <c r="A82" s="1" t="s">
        <v>120</v>
      </c>
      <c r="B82" s="13" t="s">
        <v>110</v>
      </c>
      <c r="C82" s="68">
        <v>56230.119763000002</v>
      </c>
      <c r="G82" s="1" t="s">
        <v>128</v>
      </c>
      <c r="H82" s="1">
        <v>8123.5</v>
      </c>
      <c r="I82" s="1">
        <v>-9.4999999999999998E-3</v>
      </c>
    </row>
    <row r="83" spans="1:9" x14ac:dyDescent="0.2">
      <c r="A83" s="1" t="s">
        <v>120</v>
      </c>
      <c r="B83" s="13" t="s">
        <v>110</v>
      </c>
      <c r="C83" s="68">
        <v>56233.048762999999</v>
      </c>
      <c r="G83" s="1" t="s">
        <v>128</v>
      </c>
      <c r="H83" s="1">
        <v>8134.5</v>
      </c>
      <c r="I83" s="1">
        <v>-1.04E-2</v>
      </c>
    </row>
    <row r="84" spans="1:9" x14ac:dyDescent="0.2">
      <c r="A84" s="1" t="s">
        <v>120</v>
      </c>
      <c r="B84" s="13" t="s">
        <v>110</v>
      </c>
      <c r="C84" s="68">
        <v>56274.068763000003</v>
      </c>
      <c r="G84" s="1" t="s">
        <v>128</v>
      </c>
      <c r="H84" s="1">
        <v>8288.5</v>
      </c>
      <c r="I84" s="1">
        <v>-8.3000000000000001E-3</v>
      </c>
    </row>
    <row r="85" spans="1:9" x14ac:dyDescent="0.2">
      <c r="A85" s="1" t="s">
        <v>123</v>
      </c>
      <c r="B85" s="13" t="s">
        <v>110</v>
      </c>
      <c r="C85" s="68">
        <v>56296.974663000001</v>
      </c>
      <c r="G85" s="1" t="s">
        <v>188</v>
      </c>
      <c r="H85" s="1">
        <v>8374.5</v>
      </c>
      <c r="I85" s="1">
        <v>-8.6E-3</v>
      </c>
    </row>
    <row r="86" spans="1:9" x14ac:dyDescent="0.2">
      <c r="A86" s="1" t="s">
        <v>123</v>
      </c>
      <c r="B86" s="13" t="s">
        <v>110</v>
      </c>
      <c r="C86" s="68">
        <v>56638.971066999999</v>
      </c>
      <c r="G86" s="1" t="s">
        <v>130</v>
      </c>
      <c r="H86" s="1">
        <v>9658.5</v>
      </c>
      <c r="I86" s="1">
        <v>-6.1999999999999998E-3</v>
      </c>
    </row>
    <row r="87" spans="1:9" x14ac:dyDescent="0.2">
      <c r="A87" s="1" t="s">
        <v>123</v>
      </c>
      <c r="B87" s="13" t="s">
        <v>110</v>
      </c>
      <c r="C87" s="68">
        <v>56638.971267000001</v>
      </c>
      <c r="G87" s="1" t="s">
        <v>128</v>
      </c>
      <c r="H87" s="1">
        <v>9658.5</v>
      </c>
      <c r="I87" s="1">
        <v>-6.0000000000000001E-3</v>
      </c>
    </row>
    <row r="88" spans="1:9" x14ac:dyDescent="0.2">
      <c r="A88" s="1" t="s">
        <v>189</v>
      </c>
      <c r="B88" s="13" t="s">
        <v>110</v>
      </c>
      <c r="C88" s="68">
        <v>57029.976677999999</v>
      </c>
      <c r="G88" s="1" t="s">
        <v>128</v>
      </c>
      <c r="H88" s="1">
        <v>11126.5</v>
      </c>
      <c r="I88" s="1">
        <v>-3.2000000000000002E-3</v>
      </c>
    </row>
    <row r="89" spans="1:9" x14ac:dyDescent="0.2">
      <c r="A89" s="1" t="s">
        <v>189</v>
      </c>
      <c r="B89" s="13" t="s">
        <v>110</v>
      </c>
      <c r="C89" s="68">
        <v>57029.976777999997</v>
      </c>
      <c r="G89" s="1" t="s">
        <v>129</v>
      </c>
      <c r="H89" s="1">
        <v>11126.5</v>
      </c>
      <c r="I89" s="1">
        <v>-3.0999999999999999E-3</v>
      </c>
    </row>
    <row r="90" spans="1:9" x14ac:dyDescent="0.2">
      <c r="A90" s="1" t="s">
        <v>189</v>
      </c>
      <c r="B90" s="13" t="s">
        <v>110</v>
      </c>
      <c r="C90" s="68">
        <v>57029.976878000001</v>
      </c>
      <c r="G90" s="1" t="s">
        <v>130</v>
      </c>
      <c r="H90" s="1">
        <v>11126.5</v>
      </c>
      <c r="I90" s="1">
        <v>-3.0000000000000001E-3</v>
      </c>
    </row>
    <row r="91" spans="1:9" x14ac:dyDescent="0.2">
      <c r="A91" s="1" t="s">
        <v>189</v>
      </c>
      <c r="B91" s="13" t="s">
        <v>110</v>
      </c>
      <c r="C91" s="68">
        <v>57035.038278</v>
      </c>
      <c r="G91" s="1" t="s">
        <v>129</v>
      </c>
      <c r="H91" s="1">
        <v>11145.5</v>
      </c>
      <c r="I91" s="1">
        <v>-2.2000000000000001E-3</v>
      </c>
    </row>
    <row r="92" spans="1:9" x14ac:dyDescent="0.2">
      <c r="A92" s="1" t="s">
        <v>189</v>
      </c>
      <c r="B92" s="13" t="s">
        <v>110</v>
      </c>
      <c r="C92" s="68">
        <v>57035.039177999999</v>
      </c>
      <c r="G92" s="1" t="s">
        <v>128</v>
      </c>
      <c r="H92" s="1">
        <v>11145.5</v>
      </c>
      <c r="I92" s="1">
        <v>-1.2999999999999999E-3</v>
      </c>
    </row>
    <row r="93" spans="1:9" x14ac:dyDescent="0.2">
      <c r="A93" s="1" t="s">
        <v>189</v>
      </c>
      <c r="B93" s="13" t="s">
        <v>110</v>
      </c>
      <c r="C93" s="68">
        <v>57035.039378000001</v>
      </c>
      <c r="G93" s="1" t="s">
        <v>130</v>
      </c>
      <c r="H93" s="1">
        <v>11145.5</v>
      </c>
      <c r="I93" s="1">
        <v>-1.1000000000000001E-3</v>
      </c>
    </row>
    <row r="94" spans="1:9" x14ac:dyDescent="0.2">
      <c r="A94" s="1" t="s">
        <v>192</v>
      </c>
      <c r="B94" s="13" t="s">
        <v>110</v>
      </c>
      <c r="C94" s="68">
        <v>57355.724400999999</v>
      </c>
      <c r="G94" s="1" t="s">
        <v>128</v>
      </c>
      <c r="H94" s="1">
        <v>12349.5</v>
      </c>
      <c r="I94" s="1">
        <v>-2.0999999999999999E-3</v>
      </c>
    </row>
    <row r="95" spans="1:9" x14ac:dyDescent="0.2">
      <c r="A95" s="1" t="s">
        <v>193</v>
      </c>
      <c r="B95" s="13" t="s">
        <v>110</v>
      </c>
      <c r="C95" s="68">
        <v>57355.724500999997</v>
      </c>
      <c r="G95" s="1" t="s">
        <v>109</v>
      </c>
      <c r="H95" s="1">
        <v>12349.5</v>
      </c>
      <c r="I95" s="1">
        <v>-2E-3</v>
      </c>
    </row>
    <row r="96" spans="1:9" x14ac:dyDescent="0.2">
      <c r="A96" s="1" t="s">
        <v>192</v>
      </c>
      <c r="B96" s="13" t="s">
        <v>110</v>
      </c>
      <c r="C96" s="68">
        <v>57355.724700999999</v>
      </c>
      <c r="G96" s="1" t="s">
        <v>179</v>
      </c>
      <c r="H96" s="1">
        <v>12349.5</v>
      </c>
      <c r="I96" s="1">
        <v>-1.9E-3</v>
      </c>
    </row>
    <row r="97" spans="1:9" x14ac:dyDescent="0.2">
      <c r="A97" s="1" t="s">
        <v>189</v>
      </c>
      <c r="B97" s="13" t="s">
        <v>110</v>
      </c>
      <c r="C97" s="68">
        <v>57366.111101000002</v>
      </c>
      <c r="G97" s="1" t="s">
        <v>129</v>
      </c>
      <c r="H97" s="1">
        <v>12388.5</v>
      </c>
      <c r="I97" s="1">
        <v>-3.0999999999999999E-3</v>
      </c>
    </row>
    <row r="98" spans="1:9" x14ac:dyDescent="0.2">
      <c r="A98" s="1" t="s">
        <v>189</v>
      </c>
      <c r="B98" s="13" t="s">
        <v>110</v>
      </c>
      <c r="C98" s="68">
        <v>57366.112301000001</v>
      </c>
      <c r="G98" s="1" t="s">
        <v>130</v>
      </c>
      <c r="H98" s="1">
        <v>12388.5</v>
      </c>
      <c r="I98" s="1">
        <v>-1.9E-3</v>
      </c>
    </row>
    <row r="99" spans="1:9" x14ac:dyDescent="0.2">
      <c r="A99" s="1" t="s">
        <v>189</v>
      </c>
      <c r="B99" s="13" t="s">
        <v>110</v>
      </c>
      <c r="C99" s="68">
        <v>57366.112501000003</v>
      </c>
      <c r="G99" s="1" t="s">
        <v>128</v>
      </c>
      <c r="H99" s="1">
        <v>12388.5</v>
      </c>
      <c r="I99" s="1">
        <v>-1.6999999999999999E-3</v>
      </c>
    </row>
    <row r="100" spans="1:9" x14ac:dyDescent="0.2">
      <c r="A100" s="1" t="s">
        <v>133</v>
      </c>
      <c r="B100" s="13" t="s">
        <v>110</v>
      </c>
      <c r="C100" s="68">
        <v>57406.597903000002</v>
      </c>
      <c r="G100" s="1" t="s">
        <v>128</v>
      </c>
      <c r="H100" s="1">
        <v>12540.5</v>
      </c>
      <c r="I100" s="1">
        <v>-1.6000000000000001E-3</v>
      </c>
    </row>
    <row r="101" spans="1:9" x14ac:dyDescent="0.2">
      <c r="A101" s="1" t="s">
        <v>133</v>
      </c>
      <c r="B101" s="13" t="s">
        <v>110</v>
      </c>
      <c r="C101" s="68">
        <v>57406.597903000002</v>
      </c>
      <c r="G101" s="1" t="s">
        <v>129</v>
      </c>
      <c r="H101" s="1">
        <v>12540.5</v>
      </c>
      <c r="I101" s="1">
        <v>-1.6000000000000001E-3</v>
      </c>
    </row>
    <row r="102" spans="1:9" x14ac:dyDescent="0.2">
      <c r="A102" s="1" t="s">
        <v>133</v>
      </c>
      <c r="B102" s="13" t="s">
        <v>110</v>
      </c>
      <c r="C102" s="68">
        <v>57406.598602999999</v>
      </c>
      <c r="G102" s="1" t="s">
        <v>130</v>
      </c>
      <c r="H102" s="1">
        <v>12540.5</v>
      </c>
      <c r="I102" s="1">
        <v>-8.9999999999999998E-4</v>
      </c>
    </row>
    <row r="103" spans="1:9" x14ac:dyDescent="0.2">
      <c r="A103" s="1" t="s">
        <v>133</v>
      </c>
      <c r="B103" s="13" t="s">
        <v>110</v>
      </c>
      <c r="C103" s="68">
        <v>57433.499704000002</v>
      </c>
      <c r="G103" s="1" t="s">
        <v>130</v>
      </c>
      <c r="H103" s="1">
        <v>12641.5</v>
      </c>
      <c r="I103" s="1">
        <v>-1.1999999999999999E-3</v>
      </c>
    </row>
    <row r="104" spans="1:9" x14ac:dyDescent="0.2">
      <c r="A104" s="1" t="s">
        <v>133</v>
      </c>
      <c r="B104" s="13" t="s">
        <v>110</v>
      </c>
      <c r="C104" s="68">
        <v>57433.500103999999</v>
      </c>
      <c r="G104" s="1" t="s">
        <v>129</v>
      </c>
      <c r="H104" s="1">
        <v>12641.5</v>
      </c>
      <c r="I104" s="1">
        <v>-8.0000000000000004E-4</v>
      </c>
    </row>
    <row r="105" spans="1:9" x14ac:dyDescent="0.2">
      <c r="A105" s="1" t="s">
        <v>133</v>
      </c>
      <c r="B105" s="13" t="s">
        <v>110</v>
      </c>
      <c r="C105" s="68">
        <v>57433.500504000003</v>
      </c>
      <c r="G105" s="1" t="s">
        <v>128</v>
      </c>
      <c r="H105" s="1">
        <v>12641.5</v>
      </c>
      <c r="I105" s="1">
        <v>-4.0000000000000002E-4</v>
      </c>
    </row>
    <row r="106" spans="1:9" x14ac:dyDescent="0.2">
      <c r="A106" s="1" t="s">
        <v>190</v>
      </c>
      <c r="B106" s="13" t="s">
        <v>110</v>
      </c>
      <c r="C106" s="68">
        <v>57752.054816000003</v>
      </c>
      <c r="G106" s="1" t="s">
        <v>129</v>
      </c>
      <c r="H106" s="1">
        <v>13837.5</v>
      </c>
      <c r="I106" s="1">
        <v>-1.2999999999999999E-3</v>
      </c>
    </row>
    <row r="107" spans="1:9" x14ac:dyDescent="0.2">
      <c r="A107" s="1" t="s">
        <v>190</v>
      </c>
      <c r="B107" s="13" t="s">
        <v>110</v>
      </c>
      <c r="C107" s="68">
        <v>57752.055315999998</v>
      </c>
      <c r="G107" s="1" t="s">
        <v>130</v>
      </c>
      <c r="H107" s="1">
        <v>13837.5</v>
      </c>
      <c r="I107" s="1">
        <v>-8.0000000000000004E-4</v>
      </c>
    </row>
    <row r="108" spans="1:9" x14ac:dyDescent="0.2">
      <c r="A108" s="1" t="s">
        <v>190</v>
      </c>
      <c r="B108" s="13" t="s">
        <v>110</v>
      </c>
      <c r="C108" s="68">
        <v>57752.056215999997</v>
      </c>
      <c r="G108" s="1" t="s">
        <v>128</v>
      </c>
      <c r="H108" s="1">
        <v>13837.5</v>
      </c>
      <c r="I108" s="1">
        <v>1E-4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1:H108"/>
  <sheetViews>
    <sheetView topLeftCell="A34" workbookViewId="0">
      <selection activeCell="A54" sqref="A54"/>
    </sheetView>
  </sheetViews>
  <sheetFormatPr defaultRowHeight="12.75" x14ac:dyDescent="0.2"/>
  <cols>
    <col min="1" max="1" width="24.140625" style="1" customWidth="1"/>
  </cols>
  <sheetData>
    <row r="11" spans="1:7" ht="13.5" x14ac:dyDescent="0.25">
      <c r="A11" s="112">
        <v>2454066.4309789999</v>
      </c>
      <c r="B11" s="1">
        <v>2.9999999999999997E-4</v>
      </c>
      <c r="C11" s="1" t="s">
        <v>109</v>
      </c>
      <c r="D11" s="1" t="s">
        <v>179</v>
      </c>
      <c r="E11" s="1">
        <v>0</v>
      </c>
      <c r="F11" s="1">
        <v>0</v>
      </c>
      <c r="G11" s="1" t="s">
        <v>194</v>
      </c>
    </row>
    <row r="12" spans="1:7" ht="13.5" x14ac:dyDescent="0.25">
      <c r="A12" s="112">
        <v>2454066.5662790001</v>
      </c>
      <c r="B12" s="1">
        <v>8.0000000000000004E-4</v>
      </c>
      <c r="C12" s="1" t="s">
        <v>110</v>
      </c>
      <c r="D12" s="1" t="s">
        <v>179</v>
      </c>
      <c r="E12" s="1">
        <v>0.5</v>
      </c>
      <c r="F12" s="1">
        <v>2.0999999999999999E-3</v>
      </c>
      <c r="G12" s="1" t="s">
        <v>194</v>
      </c>
    </row>
    <row r="13" spans="1:7" ht="13.5" x14ac:dyDescent="0.25">
      <c r="A13" s="112">
        <v>2454083.3484800002</v>
      </c>
      <c r="B13" s="1">
        <v>1.4E-3</v>
      </c>
      <c r="C13" s="1" t="s">
        <v>110</v>
      </c>
      <c r="D13" s="1" t="s">
        <v>179</v>
      </c>
      <c r="E13" s="1">
        <v>63.5</v>
      </c>
      <c r="F13" s="1">
        <v>4.1999999999999997E-3</v>
      </c>
      <c r="G13" s="1" t="s">
        <v>194</v>
      </c>
    </row>
    <row r="14" spans="1:7" ht="13.5" x14ac:dyDescent="0.25">
      <c r="A14" s="112">
        <v>2454083.4726800001</v>
      </c>
      <c r="B14" s="1">
        <v>1E-3</v>
      </c>
      <c r="C14" s="1" t="s">
        <v>109</v>
      </c>
      <c r="D14" s="1" t="s">
        <v>179</v>
      </c>
      <c r="E14" s="1">
        <v>64</v>
      </c>
      <c r="F14" s="1">
        <v>-4.7000000000000002E-3</v>
      </c>
      <c r="G14" s="1" t="s">
        <v>194</v>
      </c>
    </row>
    <row r="15" spans="1:7" ht="13.5" x14ac:dyDescent="0.25">
      <c r="A15" s="112">
        <v>2454083.6129800002</v>
      </c>
      <c r="B15" s="1">
        <v>1E-3</v>
      </c>
      <c r="C15" s="1" t="s">
        <v>110</v>
      </c>
      <c r="D15" s="1" t="s">
        <v>179</v>
      </c>
      <c r="E15" s="1">
        <v>64.5</v>
      </c>
      <c r="F15" s="1">
        <v>2.3999999999999998E-3</v>
      </c>
      <c r="G15" s="1" t="s">
        <v>194</v>
      </c>
    </row>
    <row r="16" spans="1:7" ht="13.5" x14ac:dyDescent="0.25">
      <c r="A16" s="112">
        <v>2454085.3382799998</v>
      </c>
      <c r="B16" s="1">
        <v>5.9999999999999995E-4</v>
      </c>
      <c r="C16" s="1" t="s">
        <v>109</v>
      </c>
      <c r="D16" s="1" t="s">
        <v>179</v>
      </c>
      <c r="E16" s="1">
        <v>71</v>
      </c>
      <c r="F16" s="1">
        <v>-3.5999999999999999E-3</v>
      </c>
      <c r="G16" s="1" t="s">
        <v>194</v>
      </c>
    </row>
    <row r="17" spans="1:7" ht="13.5" x14ac:dyDescent="0.25">
      <c r="A17" s="112">
        <v>2454085.4769799998</v>
      </c>
      <c r="B17" s="1">
        <v>1.1000000000000001E-3</v>
      </c>
      <c r="C17" s="1" t="s">
        <v>110</v>
      </c>
      <c r="D17" s="1" t="s">
        <v>179</v>
      </c>
      <c r="E17" s="1">
        <v>71.5</v>
      </c>
      <c r="F17" s="1">
        <v>1.9E-3</v>
      </c>
      <c r="G17" s="1" t="s">
        <v>194</v>
      </c>
    </row>
    <row r="18" spans="1:7" ht="13.5" x14ac:dyDescent="0.25">
      <c r="A18" s="112">
        <v>2454085.60928</v>
      </c>
      <c r="B18" s="1">
        <v>1.1999999999999999E-3</v>
      </c>
      <c r="C18" s="1" t="s">
        <v>109</v>
      </c>
      <c r="D18" s="1" t="s">
        <v>179</v>
      </c>
      <c r="E18" s="1">
        <v>72</v>
      </c>
      <c r="F18" s="1">
        <v>1.1000000000000001E-3</v>
      </c>
      <c r="G18" s="1" t="s">
        <v>194</v>
      </c>
    </row>
    <row r="19" spans="1:7" ht="13.5" x14ac:dyDescent="0.25">
      <c r="A19" s="112">
        <v>2454090.4024800002</v>
      </c>
      <c r="B19" s="1">
        <v>5.9999999999999995E-4</v>
      </c>
      <c r="C19" s="1" t="s">
        <v>109</v>
      </c>
      <c r="D19" s="1" t="s">
        <v>179</v>
      </c>
      <c r="E19" s="1">
        <v>90</v>
      </c>
      <c r="F19" s="1">
        <v>0</v>
      </c>
      <c r="G19" s="1" t="s">
        <v>194</v>
      </c>
    </row>
    <row r="20" spans="1:7" ht="13.5" x14ac:dyDescent="0.25">
      <c r="A20" s="112">
        <v>2454090.53608</v>
      </c>
      <c r="B20" s="1">
        <v>2.9999999999999997E-4</v>
      </c>
      <c r="C20" s="1" t="s">
        <v>110</v>
      </c>
      <c r="D20" s="1" t="s">
        <v>179</v>
      </c>
      <c r="E20" s="1">
        <v>90.5</v>
      </c>
      <c r="F20" s="1">
        <v>4.0000000000000002E-4</v>
      </c>
      <c r="G20" s="1" t="s">
        <v>194</v>
      </c>
    </row>
    <row r="21" spans="1:7" ht="13.5" x14ac:dyDescent="0.25">
      <c r="A21" s="112">
        <v>2454097.3236799999</v>
      </c>
      <c r="B21" s="1">
        <v>8.0000000000000004E-4</v>
      </c>
      <c r="C21" s="1" t="s">
        <v>109</v>
      </c>
      <c r="D21" s="1" t="s">
        <v>179</v>
      </c>
      <c r="E21" s="1">
        <v>116</v>
      </c>
      <c r="F21" s="1">
        <v>-4.0000000000000001E-3</v>
      </c>
      <c r="G21" s="1" t="s">
        <v>194</v>
      </c>
    </row>
    <row r="22" spans="1:7" ht="13.5" x14ac:dyDescent="0.25">
      <c r="A22" s="112">
        <v>2454097.4633800001</v>
      </c>
      <c r="B22" s="1">
        <v>1.1000000000000001E-3</v>
      </c>
      <c r="C22" s="1" t="s">
        <v>110</v>
      </c>
      <c r="D22" s="1" t="s">
        <v>179</v>
      </c>
      <c r="E22" s="1">
        <v>116.5</v>
      </c>
      <c r="F22" s="1">
        <v>2.5000000000000001E-3</v>
      </c>
      <c r="G22" s="1" t="s">
        <v>194</v>
      </c>
    </row>
    <row r="23" spans="1:7" ht="13.5" x14ac:dyDescent="0.25">
      <c r="A23" s="112">
        <v>2454097.5956799998</v>
      </c>
      <c r="B23" s="1">
        <v>1.5E-3</v>
      </c>
      <c r="C23" s="1" t="s">
        <v>109</v>
      </c>
      <c r="D23" s="1" t="s">
        <v>179</v>
      </c>
      <c r="E23" s="1">
        <v>117</v>
      </c>
      <c r="F23" s="1">
        <v>1.6999999999999999E-3</v>
      </c>
      <c r="G23" s="1" t="s">
        <v>194</v>
      </c>
    </row>
    <row r="24" spans="1:7" ht="13.5" x14ac:dyDescent="0.25">
      <c r="A24" s="112">
        <v>2454114.24278</v>
      </c>
      <c r="B24" s="1">
        <v>1.6000000000000001E-3</v>
      </c>
      <c r="C24" s="1" t="s">
        <v>110</v>
      </c>
      <c r="D24" s="1" t="s">
        <v>179</v>
      </c>
      <c r="E24" s="1">
        <v>179.5</v>
      </c>
      <c r="F24" s="1">
        <v>1.9E-3</v>
      </c>
      <c r="G24" s="1" t="s">
        <v>194</v>
      </c>
    </row>
    <row r="25" spans="1:7" ht="13.5" x14ac:dyDescent="0.25">
      <c r="A25" s="112">
        <v>2454114.3694799999</v>
      </c>
      <c r="B25" s="1">
        <v>5.9999999999999995E-4</v>
      </c>
      <c r="C25" s="1" t="s">
        <v>109</v>
      </c>
      <c r="D25" s="1" t="s">
        <v>179</v>
      </c>
      <c r="E25" s="1">
        <v>180</v>
      </c>
      <c r="F25" s="1">
        <v>-4.5999999999999999E-3</v>
      </c>
      <c r="G25" s="1" t="s">
        <v>194</v>
      </c>
    </row>
    <row r="26" spans="1:7" ht="13.5" x14ac:dyDescent="0.25">
      <c r="A26" s="112">
        <v>2454114.5048799999</v>
      </c>
      <c r="B26" s="1">
        <v>5.0000000000000001E-4</v>
      </c>
      <c r="C26" s="1" t="s">
        <v>110</v>
      </c>
      <c r="D26" s="1" t="s">
        <v>179</v>
      </c>
      <c r="E26" s="1">
        <v>180.5</v>
      </c>
      <c r="F26" s="1">
        <v>-2.3999999999999998E-3</v>
      </c>
      <c r="G26" s="1" t="s">
        <v>194</v>
      </c>
    </row>
    <row r="27" spans="1:7" ht="13.5" x14ac:dyDescent="0.25">
      <c r="A27" s="112">
        <v>2454474.3459820002</v>
      </c>
      <c r="B27" s="1" t="s">
        <v>110</v>
      </c>
      <c r="C27" s="1" t="s">
        <v>175</v>
      </c>
      <c r="D27" s="1">
        <v>1531.5</v>
      </c>
      <c r="E27" s="1">
        <v>-8.0000000000000004E-4</v>
      </c>
      <c r="F27" s="1" t="s">
        <v>195</v>
      </c>
    </row>
    <row r="28" spans="1:7" ht="13.5" x14ac:dyDescent="0.25">
      <c r="A28" s="112">
        <v>2454783.8444770002</v>
      </c>
      <c r="B28" s="1">
        <v>5.0000000000000001E-4</v>
      </c>
      <c r="C28" s="1" t="s">
        <v>110</v>
      </c>
      <c r="D28" s="1" t="s">
        <v>128</v>
      </c>
      <c r="E28" s="1">
        <v>2693.5</v>
      </c>
      <c r="F28" s="1">
        <v>-1.6000000000000001E-3</v>
      </c>
      <c r="G28" s="1" t="s">
        <v>196</v>
      </c>
    </row>
    <row r="29" spans="1:7" ht="13.5" x14ac:dyDescent="0.25">
      <c r="A29" s="112">
        <v>2455139.9523789999</v>
      </c>
      <c r="B29" s="1">
        <v>5.9999999999999995E-4</v>
      </c>
      <c r="C29" s="1" t="s">
        <v>110</v>
      </c>
      <c r="D29" s="1" t="s">
        <v>128</v>
      </c>
      <c r="E29" s="1">
        <v>4030.5</v>
      </c>
      <c r="F29" s="1">
        <v>-4.3E-3</v>
      </c>
      <c r="G29" s="1" t="s">
        <v>197</v>
      </c>
    </row>
    <row r="30" spans="1:7" ht="13.5" x14ac:dyDescent="0.25">
      <c r="A30" s="112">
        <v>2455522.8282659999</v>
      </c>
      <c r="B30" s="1">
        <v>2.0000000000000001E-4</v>
      </c>
      <c r="C30" s="1" t="s">
        <v>109</v>
      </c>
      <c r="D30" s="1" t="s">
        <v>179</v>
      </c>
      <c r="E30" s="1">
        <v>5468</v>
      </c>
      <c r="F30" s="1">
        <v>-7.1999999999999998E-3</v>
      </c>
      <c r="G30" s="1" t="s">
        <v>198</v>
      </c>
    </row>
    <row r="31" spans="1:7" ht="13.5" x14ac:dyDescent="0.25">
      <c r="A31" s="112">
        <v>2455564.6454650001</v>
      </c>
      <c r="B31" s="1">
        <v>4.0000000000000002E-4</v>
      </c>
      <c r="C31" s="1" t="s">
        <v>109</v>
      </c>
      <c r="D31" s="1" t="s">
        <v>128</v>
      </c>
      <c r="E31" s="1">
        <v>5625</v>
      </c>
      <c r="F31" s="1">
        <v>-7.1000000000000004E-3</v>
      </c>
      <c r="G31" s="1" t="s">
        <v>199</v>
      </c>
    </row>
    <row r="32" spans="1:7" ht="13.5" x14ac:dyDescent="0.25">
      <c r="A32" s="112">
        <v>2455564.778165</v>
      </c>
      <c r="B32" s="1">
        <v>8.0000000000000004E-4</v>
      </c>
      <c r="C32" s="1" t="s">
        <v>110</v>
      </c>
      <c r="D32" s="1" t="s">
        <v>128</v>
      </c>
      <c r="E32" s="1">
        <v>5625.5</v>
      </c>
      <c r="F32" s="1">
        <v>-7.6E-3</v>
      </c>
      <c r="G32" s="1" t="s">
        <v>199</v>
      </c>
    </row>
    <row r="33" spans="1:8" ht="13.5" x14ac:dyDescent="0.25">
      <c r="A33" s="112">
        <v>2455882.9310559998</v>
      </c>
      <c r="B33" s="1">
        <v>1E-4</v>
      </c>
      <c r="C33" s="1" t="s">
        <v>109</v>
      </c>
      <c r="D33" s="1" t="s">
        <v>175</v>
      </c>
      <c r="E33" s="1">
        <v>6820</v>
      </c>
      <c r="F33" s="1">
        <v>-1.03E-2</v>
      </c>
      <c r="G33" s="1" t="s">
        <v>200</v>
      </c>
    </row>
    <row r="34" spans="1:8" ht="13.5" x14ac:dyDescent="0.25">
      <c r="A34" s="112">
        <v>2455904.7736550001</v>
      </c>
      <c r="B34" s="1">
        <v>6.9999999999999999E-4</v>
      </c>
      <c r="C34" s="1" t="s">
        <v>109</v>
      </c>
      <c r="D34" s="1" t="s">
        <v>175</v>
      </c>
      <c r="E34" s="1">
        <v>6902</v>
      </c>
      <c r="F34" s="1">
        <v>-8.3999999999999995E-3</v>
      </c>
      <c r="G34" s="1" t="s">
        <v>201</v>
      </c>
    </row>
    <row r="35" spans="1:8" ht="13.5" x14ac:dyDescent="0.25">
      <c r="A35" s="112">
        <v>2455905.838455</v>
      </c>
      <c r="B35" s="1">
        <v>6.9999999999999999E-4</v>
      </c>
      <c r="C35" s="1" t="s">
        <v>109</v>
      </c>
      <c r="D35" s="1" t="s">
        <v>175</v>
      </c>
      <c r="E35" s="1">
        <v>6906</v>
      </c>
      <c r="F35" s="1">
        <v>-8.9999999999999993E-3</v>
      </c>
      <c r="G35" s="1" t="s">
        <v>201</v>
      </c>
    </row>
    <row r="36" spans="1:8" ht="13.5" x14ac:dyDescent="0.25">
      <c r="A36" s="112">
        <v>2455917.159856</v>
      </c>
      <c r="B36" s="1" t="s">
        <v>110</v>
      </c>
      <c r="C36" s="1" t="s">
        <v>175</v>
      </c>
      <c r="D36" s="1">
        <v>6948.5</v>
      </c>
      <c r="E36" s="1">
        <v>-7.6E-3</v>
      </c>
      <c r="F36" s="1" t="s">
        <v>202</v>
      </c>
      <c r="G36" s="1" t="s">
        <v>203</v>
      </c>
      <c r="H36" s="1">
        <v>28</v>
      </c>
    </row>
    <row r="37" spans="1:8" ht="13.5" x14ac:dyDescent="0.25">
      <c r="A37" s="112">
        <v>2455917.2905560001</v>
      </c>
      <c r="B37" s="1" t="s">
        <v>109</v>
      </c>
      <c r="C37" s="1" t="s">
        <v>175</v>
      </c>
      <c r="D37" s="1">
        <v>6949</v>
      </c>
      <c r="E37" s="1">
        <v>-0.01</v>
      </c>
      <c r="F37" s="1" t="s">
        <v>202</v>
      </c>
      <c r="G37" s="1" t="s">
        <v>203</v>
      </c>
      <c r="H37" s="1">
        <v>28</v>
      </c>
    </row>
    <row r="38" spans="1:8" ht="13.5" x14ac:dyDescent="0.25">
      <c r="A38" s="112">
        <v>2455918.0898560002</v>
      </c>
      <c r="B38" s="1" t="s">
        <v>109</v>
      </c>
      <c r="C38" s="1" t="s">
        <v>188</v>
      </c>
      <c r="D38" s="1">
        <v>6952</v>
      </c>
      <c r="E38" s="1">
        <v>-9.7999999999999997E-3</v>
      </c>
      <c r="F38" s="1" t="s">
        <v>204</v>
      </c>
    </row>
    <row r="39" spans="1:8" ht="13.5" x14ac:dyDescent="0.25">
      <c r="A39" s="112">
        <v>2455918.0901560001</v>
      </c>
      <c r="B39" s="1" t="s">
        <v>109</v>
      </c>
      <c r="C39" s="1" t="s">
        <v>175</v>
      </c>
      <c r="D39" s="1">
        <v>6952</v>
      </c>
      <c r="E39" s="1">
        <v>-9.4999999999999998E-3</v>
      </c>
      <c r="F39" s="1" t="s">
        <v>202</v>
      </c>
      <c r="G39" s="1" t="s">
        <v>203</v>
      </c>
      <c r="H39" s="1">
        <v>28</v>
      </c>
    </row>
    <row r="40" spans="1:8" ht="13.5" x14ac:dyDescent="0.25">
      <c r="A40" s="112">
        <v>2455918.2251559999</v>
      </c>
      <c r="B40" s="1" t="s">
        <v>110</v>
      </c>
      <c r="C40" s="1" t="s">
        <v>175</v>
      </c>
      <c r="D40" s="1">
        <v>6952.5</v>
      </c>
      <c r="E40" s="1">
        <v>-7.7000000000000002E-3</v>
      </c>
      <c r="F40" s="1" t="s">
        <v>202</v>
      </c>
      <c r="G40" s="1" t="s">
        <v>203</v>
      </c>
      <c r="H40" s="1">
        <v>28</v>
      </c>
    </row>
    <row r="41" spans="1:8" ht="13.5" x14ac:dyDescent="0.25">
      <c r="A41" s="112">
        <v>2455919.0246560001</v>
      </c>
      <c r="B41" s="1" t="s">
        <v>110</v>
      </c>
      <c r="C41" s="1" t="s">
        <v>188</v>
      </c>
      <c r="D41" s="1">
        <v>6955.5</v>
      </c>
      <c r="E41" s="1">
        <v>-7.1999999999999998E-3</v>
      </c>
      <c r="F41" s="1" t="s">
        <v>204</v>
      </c>
    </row>
    <row r="42" spans="1:8" ht="13.5" x14ac:dyDescent="0.25">
      <c r="A42" s="112">
        <v>2455919.9522560001</v>
      </c>
      <c r="B42" s="1" t="s">
        <v>109</v>
      </c>
      <c r="C42" s="1" t="s">
        <v>188</v>
      </c>
      <c r="D42" s="1">
        <v>6959</v>
      </c>
      <c r="E42" s="1">
        <v>-1.18E-2</v>
      </c>
      <c r="F42" s="1" t="s">
        <v>204</v>
      </c>
    </row>
    <row r="43" spans="1:8" ht="13.5" x14ac:dyDescent="0.25">
      <c r="A43" s="112">
        <v>2455920.089656</v>
      </c>
      <c r="B43" s="1" t="s">
        <v>110</v>
      </c>
      <c r="C43" s="1" t="s">
        <v>188</v>
      </c>
      <c r="D43" s="1">
        <v>6959.5</v>
      </c>
      <c r="E43" s="1">
        <v>-7.6E-3</v>
      </c>
      <c r="F43" s="1" t="s">
        <v>204</v>
      </c>
    </row>
    <row r="44" spans="1:8" ht="13.5" x14ac:dyDescent="0.25">
      <c r="A44" s="112">
        <v>2455921.9530549999</v>
      </c>
      <c r="B44" s="1" t="s">
        <v>110</v>
      </c>
      <c r="C44" s="1" t="s">
        <v>188</v>
      </c>
      <c r="D44" s="1">
        <v>6966.5</v>
      </c>
      <c r="E44" s="1">
        <v>-8.6999999999999994E-3</v>
      </c>
      <c r="F44" s="1" t="s">
        <v>204</v>
      </c>
    </row>
    <row r="45" spans="1:8" ht="13.5" x14ac:dyDescent="0.25">
      <c r="A45" s="112">
        <v>2455921.9532550001</v>
      </c>
      <c r="B45" s="1" t="s">
        <v>110</v>
      </c>
      <c r="C45" s="1" t="s">
        <v>130</v>
      </c>
      <c r="D45" s="1">
        <v>6966.5</v>
      </c>
      <c r="E45" s="1">
        <v>-8.5000000000000006E-3</v>
      </c>
      <c r="F45" s="1" t="s">
        <v>204</v>
      </c>
    </row>
    <row r="46" spans="1:8" ht="13.5" x14ac:dyDescent="0.25">
      <c r="A46" s="112">
        <v>2455922.0844549998</v>
      </c>
      <c r="B46" s="1" t="s">
        <v>109</v>
      </c>
      <c r="C46" s="1" t="s">
        <v>188</v>
      </c>
      <c r="D46" s="1">
        <v>6967</v>
      </c>
      <c r="E46" s="1">
        <v>-1.04E-2</v>
      </c>
      <c r="F46" s="1" t="s">
        <v>204</v>
      </c>
    </row>
    <row r="47" spans="1:8" ht="13.5" x14ac:dyDescent="0.25">
      <c r="A47" s="112">
        <v>2455923.0192550002</v>
      </c>
      <c r="B47" s="1" t="s">
        <v>110</v>
      </c>
      <c r="C47" s="1" t="s">
        <v>188</v>
      </c>
      <c r="D47" s="1">
        <v>6970.5</v>
      </c>
      <c r="E47" s="1">
        <v>-7.9000000000000008E-3</v>
      </c>
      <c r="F47" s="1" t="s">
        <v>204</v>
      </c>
    </row>
    <row r="48" spans="1:8" ht="13.5" x14ac:dyDescent="0.25">
      <c r="A48" s="112">
        <v>2455933.9389550001</v>
      </c>
      <c r="B48" s="1" t="s">
        <v>110</v>
      </c>
      <c r="C48" s="1" t="s">
        <v>188</v>
      </c>
      <c r="D48" s="1">
        <v>7011.5</v>
      </c>
      <c r="E48" s="1">
        <v>-8.6E-3</v>
      </c>
      <c r="F48" s="1" t="s">
        <v>205</v>
      </c>
    </row>
    <row r="49" spans="1:8" ht="13.5" x14ac:dyDescent="0.25">
      <c r="A49" s="112">
        <v>2455934.0706549999</v>
      </c>
      <c r="B49" s="1" t="s">
        <v>109</v>
      </c>
      <c r="C49" s="1" t="s">
        <v>188</v>
      </c>
      <c r="D49" s="1">
        <v>7012</v>
      </c>
      <c r="E49" s="1">
        <v>-0.01</v>
      </c>
      <c r="F49" s="1" t="s">
        <v>205</v>
      </c>
    </row>
    <row r="50" spans="1:8" ht="13.5" x14ac:dyDescent="0.25">
      <c r="A50" s="112">
        <v>2455942.0610549999</v>
      </c>
      <c r="B50" s="1" t="s">
        <v>109</v>
      </c>
      <c r="C50" s="1" t="s">
        <v>175</v>
      </c>
      <c r="D50" s="1">
        <v>7042</v>
      </c>
      <c r="E50" s="1">
        <v>-1.01E-2</v>
      </c>
      <c r="F50" s="1" t="s">
        <v>202</v>
      </c>
      <c r="G50" s="1" t="s">
        <v>203</v>
      </c>
      <c r="H50" s="1">
        <v>28</v>
      </c>
    </row>
    <row r="51" spans="1:8" ht="13.5" x14ac:dyDescent="0.25">
      <c r="A51" s="112">
        <v>2455942.1963550001</v>
      </c>
      <c r="B51" s="1" t="s">
        <v>110</v>
      </c>
      <c r="C51" s="1" t="s">
        <v>175</v>
      </c>
      <c r="D51" s="1">
        <v>7042.5</v>
      </c>
      <c r="E51" s="1">
        <v>-8.0000000000000002E-3</v>
      </c>
      <c r="F51" s="1" t="s">
        <v>202</v>
      </c>
      <c r="G51" s="1" t="s">
        <v>203</v>
      </c>
      <c r="H51" s="1">
        <v>28</v>
      </c>
    </row>
    <row r="52" spans="1:8" ht="13.5" x14ac:dyDescent="0.25">
      <c r="A52" s="112">
        <v>2455944.061855</v>
      </c>
      <c r="B52" s="1" t="s">
        <v>110</v>
      </c>
      <c r="C52" s="1" t="s">
        <v>175</v>
      </c>
      <c r="D52" s="1">
        <v>7049.5</v>
      </c>
      <c r="E52" s="1">
        <v>-7.0000000000000001E-3</v>
      </c>
      <c r="F52" s="1" t="s">
        <v>202</v>
      </c>
      <c r="G52" s="1" t="s">
        <v>203</v>
      </c>
      <c r="H52" s="1">
        <v>28</v>
      </c>
    </row>
    <row r="53" spans="1:8" ht="13.5" x14ac:dyDescent="0.25">
      <c r="A53" s="112">
        <v>2455944.1919550002</v>
      </c>
      <c r="B53" s="1" t="s">
        <v>109</v>
      </c>
      <c r="C53" s="1" t="s">
        <v>175</v>
      </c>
      <c r="D53" s="1">
        <v>7050</v>
      </c>
      <c r="E53" s="1">
        <v>-0.01</v>
      </c>
      <c r="F53" s="1" t="s">
        <v>202</v>
      </c>
      <c r="G53" s="1" t="s">
        <v>203</v>
      </c>
      <c r="H53" s="1">
        <v>28</v>
      </c>
    </row>
    <row r="54" spans="1:8" ht="13.5" x14ac:dyDescent="0.25">
      <c r="A54" s="112">
        <v>2455960.307155</v>
      </c>
      <c r="B54" s="1">
        <v>2.0000000000000001E-4</v>
      </c>
      <c r="C54" s="1" t="s">
        <v>110</v>
      </c>
      <c r="D54" s="1" t="e">
        <f>#N/A</f>
        <v>#N/A</v>
      </c>
      <c r="E54" s="1">
        <v>7110.5</v>
      </c>
      <c r="F54" s="1">
        <v>-9.1000000000000004E-3</v>
      </c>
      <c r="G54" s="1" t="s">
        <v>206</v>
      </c>
    </row>
    <row r="55" spans="1:8" ht="13.5" x14ac:dyDescent="0.25">
      <c r="A55" s="112">
        <v>2456230.1197629999</v>
      </c>
      <c r="B55" s="1" t="s">
        <v>110</v>
      </c>
      <c r="C55" s="1" t="s">
        <v>128</v>
      </c>
      <c r="D55" s="1">
        <v>8123.5</v>
      </c>
      <c r="E55" s="1">
        <v>-9.4999999999999998E-3</v>
      </c>
      <c r="F55" s="1" t="s">
        <v>205</v>
      </c>
    </row>
    <row r="56" spans="1:8" ht="13.5" x14ac:dyDescent="0.25">
      <c r="A56" s="112">
        <v>2456232.1198630002</v>
      </c>
      <c r="B56" s="1" t="s">
        <v>109</v>
      </c>
      <c r="C56" s="1" t="s">
        <v>128</v>
      </c>
      <c r="D56" s="1">
        <v>8131</v>
      </c>
      <c r="E56" s="1">
        <v>-7.0000000000000001E-3</v>
      </c>
      <c r="F56" s="1" t="s">
        <v>205</v>
      </c>
    </row>
    <row r="57" spans="1:8" ht="13.5" x14ac:dyDescent="0.25">
      <c r="A57" s="112">
        <v>2456233.0487629999</v>
      </c>
      <c r="B57" s="1" t="s">
        <v>110</v>
      </c>
      <c r="C57" s="1" t="s">
        <v>128</v>
      </c>
      <c r="D57" s="1">
        <v>8134.5</v>
      </c>
      <c r="E57" s="1">
        <v>-1.04E-2</v>
      </c>
      <c r="F57" s="1" t="s">
        <v>205</v>
      </c>
    </row>
    <row r="58" spans="1:8" ht="13.5" x14ac:dyDescent="0.25">
      <c r="A58" s="112">
        <v>2456235.047363</v>
      </c>
      <c r="B58" s="1" t="s">
        <v>109</v>
      </c>
      <c r="C58" s="1" t="s">
        <v>128</v>
      </c>
      <c r="D58" s="1">
        <v>8142</v>
      </c>
      <c r="E58" s="1">
        <v>-9.4000000000000004E-3</v>
      </c>
      <c r="F58" s="1" t="s">
        <v>205</v>
      </c>
    </row>
    <row r="59" spans="1:8" ht="13.5" x14ac:dyDescent="0.25">
      <c r="A59" s="112">
        <v>2456238.9106629998</v>
      </c>
      <c r="B59" s="1">
        <v>2.0000000000000001E-4</v>
      </c>
      <c r="C59" s="1" t="s">
        <v>110</v>
      </c>
      <c r="D59" s="1" t="s">
        <v>128</v>
      </c>
      <c r="E59" s="1">
        <v>8156.5</v>
      </c>
      <c r="F59" s="1">
        <v>-8.2000000000000007E-3</v>
      </c>
      <c r="G59" s="1" t="s">
        <v>207</v>
      </c>
    </row>
    <row r="60" spans="1:8" ht="13.5" x14ac:dyDescent="0.25">
      <c r="A60" s="112">
        <v>2456268.0744630001</v>
      </c>
      <c r="B60" s="1" t="s">
        <v>109</v>
      </c>
      <c r="C60" s="1" t="s">
        <v>130</v>
      </c>
      <c r="D60" s="1">
        <v>8266</v>
      </c>
      <c r="E60" s="1">
        <v>-9.7000000000000003E-3</v>
      </c>
      <c r="F60" s="1" t="s">
        <v>205</v>
      </c>
    </row>
    <row r="61" spans="1:8" ht="13.5" x14ac:dyDescent="0.25">
      <c r="A61" s="112">
        <v>2456268.0746630002</v>
      </c>
      <c r="B61" s="1" t="s">
        <v>109</v>
      </c>
      <c r="C61" s="1" t="s">
        <v>128</v>
      </c>
      <c r="D61" s="1">
        <v>8266</v>
      </c>
      <c r="E61" s="1">
        <v>-9.4999999999999998E-3</v>
      </c>
      <c r="F61" s="1" t="s">
        <v>205</v>
      </c>
    </row>
    <row r="62" spans="1:8" ht="13.5" x14ac:dyDescent="0.25">
      <c r="A62" s="112">
        <v>2456268.0754630002</v>
      </c>
      <c r="B62" s="1" t="s">
        <v>109</v>
      </c>
      <c r="C62" s="1" t="s">
        <v>129</v>
      </c>
      <c r="D62" s="1">
        <v>8266</v>
      </c>
      <c r="E62" s="1">
        <v>-8.6999999999999994E-3</v>
      </c>
      <c r="F62" s="1" t="s">
        <v>205</v>
      </c>
    </row>
    <row r="63" spans="1:8" ht="13.5" x14ac:dyDescent="0.25">
      <c r="A63" s="112">
        <v>2456272.069563</v>
      </c>
      <c r="B63" s="1" t="s">
        <v>109</v>
      </c>
      <c r="C63" s="1" t="s">
        <v>129</v>
      </c>
      <c r="D63" s="1">
        <v>8281</v>
      </c>
      <c r="E63" s="1">
        <v>-9.9000000000000008E-3</v>
      </c>
      <c r="F63" s="1" t="s">
        <v>205</v>
      </c>
    </row>
    <row r="64" spans="1:8" ht="13.5" x14ac:dyDescent="0.25">
      <c r="A64" s="112">
        <v>2456272.0700630001</v>
      </c>
      <c r="B64" s="1" t="s">
        <v>109</v>
      </c>
      <c r="C64" s="1" t="s">
        <v>128</v>
      </c>
      <c r="D64" s="1">
        <v>8281</v>
      </c>
      <c r="E64" s="1">
        <v>-9.4000000000000004E-3</v>
      </c>
      <c r="F64" s="1" t="s">
        <v>205</v>
      </c>
    </row>
    <row r="65" spans="1:7" ht="13.5" x14ac:dyDescent="0.25">
      <c r="A65" s="112">
        <v>2456274.068763</v>
      </c>
      <c r="B65" s="1" t="s">
        <v>110</v>
      </c>
      <c r="C65" s="1" t="s">
        <v>128</v>
      </c>
      <c r="D65" s="1">
        <v>8288.5</v>
      </c>
      <c r="E65" s="1">
        <v>-8.3000000000000001E-3</v>
      </c>
      <c r="F65" s="1" t="s">
        <v>205</v>
      </c>
    </row>
    <row r="66" spans="1:7" ht="13.5" x14ac:dyDescent="0.25">
      <c r="A66" s="112">
        <v>2456274.200563</v>
      </c>
      <c r="B66" s="1" t="s">
        <v>109</v>
      </c>
      <c r="C66" s="1" t="s">
        <v>128</v>
      </c>
      <c r="D66" s="1">
        <v>8289</v>
      </c>
      <c r="E66" s="1">
        <v>-9.7000000000000003E-3</v>
      </c>
      <c r="F66" s="1" t="s">
        <v>205</v>
      </c>
    </row>
    <row r="67" spans="1:7" ht="13.5" x14ac:dyDescent="0.25">
      <c r="A67" s="112">
        <v>2456296.9746630001</v>
      </c>
      <c r="B67" s="1" t="s">
        <v>110</v>
      </c>
      <c r="C67" s="1" t="s">
        <v>188</v>
      </c>
      <c r="D67" s="1">
        <v>8374.5</v>
      </c>
      <c r="E67" s="1">
        <v>-8.6E-3</v>
      </c>
      <c r="F67" s="1" t="s">
        <v>208</v>
      </c>
    </row>
    <row r="68" spans="1:7" ht="13.5" x14ac:dyDescent="0.25">
      <c r="A68" s="112">
        <v>2456297.1070630001</v>
      </c>
      <c r="B68" s="1" t="s">
        <v>109</v>
      </c>
      <c r="C68" s="1" t="s">
        <v>188</v>
      </c>
      <c r="D68" s="1">
        <v>8375</v>
      </c>
      <c r="E68" s="1">
        <v>-9.2999999999999992E-3</v>
      </c>
      <c r="F68" s="1" t="s">
        <v>208</v>
      </c>
    </row>
    <row r="69" spans="1:7" ht="13.5" x14ac:dyDescent="0.25">
      <c r="A69" s="112">
        <v>2456541.6180639998</v>
      </c>
      <c r="B69" s="1">
        <v>6.9999999999999994E-5</v>
      </c>
      <c r="C69" s="1" t="s">
        <v>109</v>
      </c>
      <c r="D69" s="1" t="s">
        <v>175</v>
      </c>
      <c r="E69" s="1">
        <v>9293</v>
      </c>
      <c r="F69" s="1">
        <v>-8.0999999999999996E-3</v>
      </c>
      <c r="G69" s="1" t="s">
        <v>209</v>
      </c>
    </row>
    <row r="70" spans="1:7" ht="13.5" x14ac:dyDescent="0.25">
      <c r="A70" s="112">
        <v>2456638.9710670002</v>
      </c>
      <c r="B70" s="1" t="s">
        <v>110</v>
      </c>
      <c r="C70" s="1" t="s">
        <v>130</v>
      </c>
      <c r="D70" s="1">
        <v>9658.5</v>
      </c>
      <c r="E70" s="1">
        <v>-6.1999999999999998E-3</v>
      </c>
      <c r="F70" s="1" t="s">
        <v>208</v>
      </c>
    </row>
    <row r="71" spans="1:7" ht="13.5" x14ac:dyDescent="0.25">
      <c r="A71" s="112">
        <v>2456638.9712669998</v>
      </c>
      <c r="B71" s="1" t="s">
        <v>110</v>
      </c>
      <c r="C71" s="1" t="s">
        <v>128</v>
      </c>
      <c r="D71" s="1">
        <v>9658.5</v>
      </c>
      <c r="E71" s="1">
        <v>-6.0000000000000001E-3</v>
      </c>
      <c r="F71" s="1" t="s">
        <v>208</v>
      </c>
    </row>
    <row r="72" spans="1:7" ht="13.5" x14ac:dyDescent="0.25">
      <c r="A72" s="112">
        <v>2456639.1034670002</v>
      </c>
      <c r="B72" s="1" t="s">
        <v>109</v>
      </c>
      <c r="C72" s="1" t="s">
        <v>129</v>
      </c>
      <c r="D72" s="1">
        <v>9659</v>
      </c>
      <c r="E72" s="1">
        <v>-7.0000000000000001E-3</v>
      </c>
      <c r="F72" s="1" t="s">
        <v>208</v>
      </c>
    </row>
    <row r="73" spans="1:7" ht="13.5" x14ac:dyDescent="0.25">
      <c r="A73" s="112">
        <v>2456639.1037670001</v>
      </c>
      <c r="B73" s="1" t="s">
        <v>109</v>
      </c>
      <c r="C73" s="1" t="s">
        <v>128</v>
      </c>
      <c r="D73" s="1">
        <v>9659</v>
      </c>
      <c r="E73" s="1">
        <v>-6.7000000000000002E-3</v>
      </c>
      <c r="F73" s="1" t="s">
        <v>208</v>
      </c>
    </row>
    <row r="74" spans="1:7" ht="13.5" x14ac:dyDescent="0.25">
      <c r="A74" s="112">
        <v>2456639.1037670001</v>
      </c>
      <c r="B74" s="1" t="s">
        <v>109</v>
      </c>
      <c r="C74" s="1" t="s">
        <v>130</v>
      </c>
      <c r="D74" s="1">
        <v>9659</v>
      </c>
      <c r="E74" s="1">
        <v>-6.7000000000000002E-3</v>
      </c>
      <c r="F74" s="1" t="s">
        <v>208</v>
      </c>
    </row>
    <row r="75" spans="1:7" ht="13.5" x14ac:dyDescent="0.25">
      <c r="A75" s="112">
        <v>2456696.6353679998</v>
      </c>
      <c r="B75" s="1">
        <v>1E-4</v>
      </c>
      <c r="C75" s="1" t="s">
        <v>109</v>
      </c>
      <c r="D75" s="1" t="s">
        <v>175</v>
      </c>
      <c r="E75" s="1">
        <v>9875</v>
      </c>
      <c r="F75" s="1">
        <v>-6.7999999999999996E-3</v>
      </c>
      <c r="G75" s="1" t="s">
        <v>210</v>
      </c>
    </row>
    <row r="76" spans="1:7" ht="13.5" x14ac:dyDescent="0.25">
      <c r="A76" s="112">
        <v>2457029.9766779998</v>
      </c>
      <c r="B76" s="1" t="s">
        <v>110</v>
      </c>
      <c r="C76" s="1" t="s">
        <v>128</v>
      </c>
      <c r="D76" s="1">
        <v>11126.5</v>
      </c>
      <c r="E76" s="1">
        <v>-3.2000000000000002E-3</v>
      </c>
      <c r="F76" s="1" t="s">
        <v>211</v>
      </c>
    </row>
    <row r="77" spans="1:7" ht="13.5" x14ac:dyDescent="0.25">
      <c r="A77" s="112">
        <v>2457029.9767780001</v>
      </c>
      <c r="B77" s="1" t="s">
        <v>110</v>
      </c>
      <c r="C77" s="1" t="s">
        <v>129</v>
      </c>
      <c r="D77" s="1">
        <v>11126.5</v>
      </c>
      <c r="E77" s="1">
        <v>-3.0999999999999999E-3</v>
      </c>
      <c r="F77" s="1" t="s">
        <v>211</v>
      </c>
    </row>
    <row r="78" spans="1:7" ht="13.5" x14ac:dyDescent="0.25">
      <c r="A78" s="112">
        <v>2457029.976878</v>
      </c>
      <c r="B78" s="1" t="s">
        <v>110</v>
      </c>
      <c r="C78" s="1" t="s">
        <v>130</v>
      </c>
      <c r="D78" s="1">
        <v>11126.5</v>
      </c>
      <c r="E78" s="1">
        <v>-3.0000000000000001E-3</v>
      </c>
      <c r="F78" s="1" t="s">
        <v>211</v>
      </c>
    </row>
    <row r="79" spans="1:7" ht="13.5" x14ac:dyDescent="0.25">
      <c r="A79" s="112">
        <v>2457035.038278</v>
      </c>
      <c r="B79" s="1" t="s">
        <v>110</v>
      </c>
      <c r="C79" s="1" t="s">
        <v>129</v>
      </c>
      <c r="D79" s="1">
        <v>11145.5</v>
      </c>
      <c r="E79" s="1">
        <v>-2.2000000000000001E-3</v>
      </c>
      <c r="F79" s="1" t="s">
        <v>211</v>
      </c>
    </row>
    <row r="80" spans="1:7" ht="13.5" x14ac:dyDescent="0.25">
      <c r="A80" s="112">
        <v>2457035.0391779998</v>
      </c>
      <c r="B80" s="1" t="s">
        <v>110</v>
      </c>
      <c r="C80" s="1" t="s">
        <v>128</v>
      </c>
      <c r="D80" s="1">
        <v>11145.5</v>
      </c>
      <c r="E80" s="1">
        <v>-1.2999999999999999E-3</v>
      </c>
      <c r="F80" s="1" t="s">
        <v>211</v>
      </c>
    </row>
    <row r="81" spans="1:7" ht="13.5" x14ac:dyDescent="0.25">
      <c r="A81" s="112">
        <v>2457035.039378</v>
      </c>
      <c r="B81" s="1" t="s">
        <v>110</v>
      </c>
      <c r="C81" s="1" t="s">
        <v>130</v>
      </c>
      <c r="D81" s="1">
        <v>11145.5</v>
      </c>
      <c r="E81" s="1">
        <v>-1.1000000000000001E-3</v>
      </c>
      <c r="F81" s="1" t="s">
        <v>211</v>
      </c>
    </row>
    <row r="82" spans="1:7" ht="13.5" x14ac:dyDescent="0.25">
      <c r="A82" s="112">
        <v>2457355.724401</v>
      </c>
      <c r="B82" s="1" t="s">
        <v>110</v>
      </c>
      <c r="C82" s="1" t="s">
        <v>128</v>
      </c>
      <c r="D82" s="1">
        <v>12349.5</v>
      </c>
      <c r="E82" s="1">
        <v>-2.0999999999999999E-3</v>
      </c>
      <c r="F82" s="1" t="s">
        <v>212</v>
      </c>
    </row>
    <row r="83" spans="1:7" ht="13.5" x14ac:dyDescent="0.25">
      <c r="A83" s="112">
        <v>2457355.7245009998</v>
      </c>
      <c r="B83" s="1" t="s">
        <v>110</v>
      </c>
      <c r="C83" s="1" t="s">
        <v>109</v>
      </c>
      <c r="D83" s="1">
        <v>12349.5</v>
      </c>
      <c r="E83" s="1">
        <v>-2E-3</v>
      </c>
      <c r="F83" s="1" t="s">
        <v>213</v>
      </c>
      <c r="G83" s="1" t="s">
        <v>214</v>
      </c>
    </row>
    <row r="84" spans="1:7" ht="13.5" x14ac:dyDescent="0.25">
      <c r="A84" s="112">
        <v>2457355.7247009999</v>
      </c>
      <c r="B84" s="1" t="s">
        <v>110</v>
      </c>
      <c r="C84" s="1" t="s">
        <v>179</v>
      </c>
      <c r="D84" s="1">
        <v>12349.5</v>
      </c>
      <c r="E84" s="1">
        <v>-1.9E-3</v>
      </c>
      <c r="F84" s="1" t="s">
        <v>212</v>
      </c>
    </row>
    <row r="85" spans="1:7" ht="13.5" x14ac:dyDescent="0.25">
      <c r="A85" s="112">
        <v>2457365.9789010002</v>
      </c>
      <c r="B85" s="1" t="s">
        <v>109</v>
      </c>
      <c r="C85" s="1" t="s">
        <v>130</v>
      </c>
      <c r="D85" s="1">
        <v>12388</v>
      </c>
      <c r="E85" s="1">
        <v>-2.0999999999999999E-3</v>
      </c>
      <c r="F85" s="1" t="s">
        <v>211</v>
      </c>
    </row>
    <row r="86" spans="1:7" ht="13.5" x14ac:dyDescent="0.25">
      <c r="A86" s="112">
        <v>2457365.9808009998</v>
      </c>
      <c r="B86" s="1" t="s">
        <v>109</v>
      </c>
      <c r="C86" s="1" t="s">
        <v>129</v>
      </c>
      <c r="D86" s="1">
        <v>12388</v>
      </c>
      <c r="E86" s="1">
        <v>-2.0000000000000001E-4</v>
      </c>
      <c r="F86" s="1" t="s">
        <v>211</v>
      </c>
    </row>
    <row r="87" spans="1:7" ht="13.5" x14ac:dyDescent="0.25">
      <c r="A87" s="112">
        <v>2457365.9819009998</v>
      </c>
      <c r="B87" s="1" t="s">
        <v>109</v>
      </c>
      <c r="C87" s="1" t="s">
        <v>128</v>
      </c>
      <c r="D87" s="1">
        <v>12388</v>
      </c>
      <c r="E87" s="1">
        <v>8.9999999999999998E-4</v>
      </c>
      <c r="F87" s="1" t="s">
        <v>211</v>
      </c>
    </row>
    <row r="88" spans="1:7" ht="13.5" x14ac:dyDescent="0.25">
      <c r="A88" s="112">
        <v>2457366.1111010001</v>
      </c>
      <c r="B88" s="1" t="s">
        <v>110</v>
      </c>
      <c r="C88" s="1" t="s">
        <v>129</v>
      </c>
      <c r="D88" s="1">
        <v>12388.5</v>
      </c>
      <c r="E88" s="1">
        <v>-3.0999999999999999E-3</v>
      </c>
      <c r="F88" s="1" t="s">
        <v>211</v>
      </c>
    </row>
    <row r="89" spans="1:7" ht="13.5" x14ac:dyDescent="0.25">
      <c r="A89" s="112">
        <v>2457366.1123009999</v>
      </c>
      <c r="B89" s="1" t="s">
        <v>110</v>
      </c>
      <c r="C89" s="1" t="s">
        <v>130</v>
      </c>
      <c r="D89" s="1">
        <v>12388.5</v>
      </c>
      <c r="E89" s="1">
        <v>-1.9E-3</v>
      </c>
      <c r="F89" s="1" t="s">
        <v>211</v>
      </c>
    </row>
    <row r="90" spans="1:7" ht="13.5" x14ac:dyDescent="0.25">
      <c r="A90" s="112">
        <v>2457366.1125010001</v>
      </c>
      <c r="B90" s="1" t="s">
        <v>110</v>
      </c>
      <c r="C90" s="1" t="s">
        <v>128</v>
      </c>
      <c r="D90" s="1">
        <v>12388.5</v>
      </c>
      <c r="E90" s="1">
        <v>-1.6999999999999999E-3</v>
      </c>
      <c r="F90" s="1" t="s">
        <v>211</v>
      </c>
    </row>
    <row r="91" spans="1:7" ht="13.5" x14ac:dyDescent="0.25">
      <c r="A91" s="112">
        <v>2457389.6848019999</v>
      </c>
      <c r="B91" s="1">
        <v>2.0000000000000001E-4</v>
      </c>
      <c r="C91" s="1" t="s">
        <v>109</v>
      </c>
      <c r="D91" s="1" t="s">
        <v>175</v>
      </c>
      <c r="E91" s="1">
        <v>12477</v>
      </c>
      <c r="F91" s="1">
        <v>-1.4E-3</v>
      </c>
      <c r="G91" s="1" t="s">
        <v>215</v>
      </c>
    </row>
    <row r="92" spans="1:7" ht="13.5" x14ac:dyDescent="0.25">
      <c r="A92" s="112">
        <v>2457406.5979030002</v>
      </c>
      <c r="B92" s="1" t="s">
        <v>110</v>
      </c>
      <c r="C92" s="1" t="s">
        <v>128</v>
      </c>
      <c r="D92" s="1">
        <v>12540.5</v>
      </c>
      <c r="E92" s="1">
        <v>-1.6000000000000001E-3</v>
      </c>
      <c r="F92" s="1" t="s">
        <v>216</v>
      </c>
    </row>
    <row r="93" spans="1:7" ht="13.5" x14ac:dyDescent="0.25">
      <c r="A93" s="112">
        <v>2457406.5979030002</v>
      </c>
      <c r="B93" s="1" t="s">
        <v>110</v>
      </c>
      <c r="C93" s="1" t="s">
        <v>129</v>
      </c>
      <c r="D93" s="1">
        <v>12540.5</v>
      </c>
      <c r="E93" s="1">
        <v>-1.6000000000000001E-3</v>
      </c>
      <c r="F93" s="1" t="s">
        <v>216</v>
      </c>
    </row>
    <row r="94" spans="1:7" ht="13.5" x14ac:dyDescent="0.25">
      <c r="A94" s="112">
        <v>2457406.5986029999</v>
      </c>
      <c r="B94" s="1" t="s">
        <v>110</v>
      </c>
      <c r="C94" s="1" t="s">
        <v>130</v>
      </c>
      <c r="D94" s="1">
        <v>12540.5</v>
      </c>
      <c r="E94" s="1">
        <v>-8.9999999999999998E-4</v>
      </c>
      <c r="F94" s="1" t="s">
        <v>216</v>
      </c>
    </row>
    <row r="95" spans="1:7" ht="13.5" x14ac:dyDescent="0.25">
      <c r="A95" s="112">
        <v>2457417.6513029998</v>
      </c>
      <c r="B95" s="1" t="s">
        <v>109</v>
      </c>
      <c r="C95" s="1" t="s">
        <v>130</v>
      </c>
      <c r="D95" s="1">
        <v>12582</v>
      </c>
      <c r="E95" s="1">
        <v>-1.6999999999999999E-3</v>
      </c>
      <c r="F95" s="1" t="s">
        <v>216</v>
      </c>
    </row>
    <row r="96" spans="1:7" ht="13.5" x14ac:dyDescent="0.25">
      <c r="A96" s="112">
        <v>2457417.652303</v>
      </c>
      <c r="B96" s="1" t="s">
        <v>109</v>
      </c>
      <c r="C96" s="1" t="s">
        <v>128</v>
      </c>
      <c r="D96" s="1">
        <v>12582</v>
      </c>
      <c r="E96" s="1">
        <v>-6.9999999999999999E-4</v>
      </c>
      <c r="F96" s="1" t="s">
        <v>216</v>
      </c>
    </row>
    <row r="97" spans="1:8" ht="13.5" x14ac:dyDescent="0.25">
      <c r="A97" s="112">
        <v>2457417.6533030001</v>
      </c>
      <c r="B97" s="1" t="s">
        <v>109</v>
      </c>
      <c r="C97" s="1" t="s">
        <v>129</v>
      </c>
      <c r="D97" s="1">
        <v>12582</v>
      </c>
      <c r="E97" s="1">
        <v>2.9999999999999997E-4</v>
      </c>
      <c r="F97" s="1" t="s">
        <v>216</v>
      </c>
    </row>
    <row r="98" spans="1:8" ht="13.5" x14ac:dyDescent="0.25">
      <c r="A98" s="112">
        <v>2457433.4997040001</v>
      </c>
      <c r="B98" s="1" t="s">
        <v>110</v>
      </c>
      <c r="C98" s="1" t="s">
        <v>130</v>
      </c>
      <c r="D98" s="1">
        <v>12641.5</v>
      </c>
      <c r="E98" s="1">
        <v>-1.1999999999999999E-3</v>
      </c>
      <c r="F98" s="1" t="s">
        <v>216</v>
      </c>
    </row>
    <row r="99" spans="1:8" ht="13.5" x14ac:dyDescent="0.25">
      <c r="A99" s="112">
        <v>2457433.5001039999</v>
      </c>
      <c r="B99" s="1" t="s">
        <v>110</v>
      </c>
      <c r="C99" s="1" t="s">
        <v>129</v>
      </c>
      <c r="D99" s="1">
        <v>12641.5</v>
      </c>
      <c r="E99" s="1">
        <v>-8.0000000000000004E-4</v>
      </c>
      <c r="F99" s="1" t="s">
        <v>216</v>
      </c>
    </row>
    <row r="100" spans="1:8" ht="13.5" x14ac:dyDescent="0.25">
      <c r="A100" s="112">
        <v>2457433.5005040001</v>
      </c>
      <c r="B100" s="1" t="s">
        <v>110</v>
      </c>
      <c r="C100" s="1" t="s">
        <v>128</v>
      </c>
      <c r="D100" s="1">
        <v>12641.5</v>
      </c>
      <c r="E100" s="1">
        <v>-4.0000000000000002E-4</v>
      </c>
      <c r="F100" s="1" t="s">
        <v>216</v>
      </c>
    </row>
    <row r="101" spans="1:8" ht="13.5" x14ac:dyDescent="0.25">
      <c r="A101" s="112">
        <v>2457751.9208160001</v>
      </c>
      <c r="B101" s="1" t="s">
        <v>109</v>
      </c>
      <c r="C101" s="1" t="s">
        <v>128</v>
      </c>
      <c r="D101" s="1">
        <v>13837</v>
      </c>
      <c r="E101" s="1">
        <v>-2.0999999999999999E-3</v>
      </c>
      <c r="F101" s="1" t="s">
        <v>217</v>
      </c>
    </row>
    <row r="102" spans="1:8" ht="13.5" x14ac:dyDescent="0.25">
      <c r="A102" s="112">
        <v>2457751.9213160002</v>
      </c>
      <c r="B102" s="1" t="s">
        <v>109</v>
      </c>
      <c r="C102" s="1" t="s">
        <v>130</v>
      </c>
      <c r="D102" s="1">
        <v>13837</v>
      </c>
      <c r="E102" s="1">
        <v>-1.6000000000000001E-3</v>
      </c>
      <c r="F102" s="1" t="s">
        <v>217</v>
      </c>
    </row>
    <row r="103" spans="1:8" ht="13.5" x14ac:dyDescent="0.25">
      <c r="A103" s="112">
        <v>2457751.9218159998</v>
      </c>
      <c r="B103" s="1" t="s">
        <v>109</v>
      </c>
      <c r="C103" s="1" t="s">
        <v>129</v>
      </c>
      <c r="D103" s="1">
        <v>13837</v>
      </c>
      <c r="E103" s="1">
        <v>-1.1000000000000001E-3</v>
      </c>
      <c r="F103" s="1" t="s">
        <v>217</v>
      </c>
    </row>
    <row r="104" spans="1:8" ht="13.5" x14ac:dyDescent="0.25">
      <c r="A104" s="112">
        <v>2457752.0548160002</v>
      </c>
      <c r="B104" s="1" t="s">
        <v>110</v>
      </c>
      <c r="C104" s="1" t="s">
        <v>129</v>
      </c>
      <c r="D104" s="1">
        <v>13837.5</v>
      </c>
      <c r="E104" s="1">
        <v>-1.2999999999999999E-3</v>
      </c>
      <c r="F104" s="1" t="s">
        <v>217</v>
      </c>
    </row>
    <row r="105" spans="1:8" ht="13.5" x14ac:dyDescent="0.25">
      <c r="A105" s="112">
        <v>2457752.0553159998</v>
      </c>
      <c r="B105" s="1" t="s">
        <v>110</v>
      </c>
      <c r="C105" s="1" t="s">
        <v>130</v>
      </c>
      <c r="D105" s="1">
        <v>13837.5</v>
      </c>
      <c r="E105" s="1">
        <v>-8.0000000000000004E-4</v>
      </c>
      <c r="F105" s="1" t="s">
        <v>217</v>
      </c>
    </row>
    <row r="106" spans="1:8" ht="13.5" x14ac:dyDescent="0.25">
      <c r="A106" s="112">
        <v>2457752.0562160001</v>
      </c>
      <c r="B106" s="1" t="s">
        <v>110</v>
      </c>
      <c r="C106" s="1" t="s">
        <v>128</v>
      </c>
      <c r="D106" s="1">
        <v>13837.5</v>
      </c>
      <c r="E106" s="1">
        <v>1E-4</v>
      </c>
      <c r="F106" s="1" t="s">
        <v>217</v>
      </c>
    </row>
    <row r="107" spans="1:8" ht="13.5" x14ac:dyDescent="0.25">
      <c r="A107" s="112">
        <v>2458865.2647990002</v>
      </c>
      <c r="B107" s="1">
        <v>2.0000000000000001E-4</v>
      </c>
      <c r="C107" s="1" t="s">
        <v>109</v>
      </c>
      <c r="D107" s="1" t="s">
        <v>128</v>
      </c>
      <c r="E107" s="1">
        <v>18017</v>
      </c>
      <c r="F107" s="1">
        <v>-2.3999999999999998E-3</v>
      </c>
      <c r="G107" s="1" t="s">
        <v>218</v>
      </c>
      <c r="H107" s="1" t="s">
        <v>219</v>
      </c>
    </row>
    <row r="108" spans="1:8" ht="13.5" x14ac:dyDescent="0.25">
      <c r="A108" s="112">
        <v>2458865.397961</v>
      </c>
      <c r="B108" s="1">
        <v>4.0000000000000002E-4</v>
      </c>
      <c r="C108" s="1" t="s">
        <v>110</v>
      </c>
      <c r="D108" s="1" t="s">
        <v>128</v>
      </c>
      <c r="E108" s="1">
        <v>18017.5</v>
      </c>
      <c r="F108" s="1">
        <v>-2.3999999999999998E-3</v>
      </c>
      <c r="G108" s="1" t="s">
        <v>218</v>
      </c>
      <c r="H108" s="1" t="s">
        <v>219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Active 1</vt:lpstr>
      <vt:lpstr>Graphs 1</vt:lpstr>
      <vt:lpstr>Active 2</vt:lpstr>
      <vt:lpstr>Active 3</vt:lpstr>
      <vt:lpstr>Graphs 3</vt:lpstr>
      <vt:lpstr>errors</vt:lpstr>
      <vt:lpstr>A (orig)</vt:lpstr>
      <vt:lpstr>B</vt:lpstr>
      <vt:lpstr>B (2)</vt:lpstr>
      <vt:lpstr>'Active 1'!solver_adj</vt:lpstr>
      <vt:lpstr>'Active 2'!solver_adj</vt:lpstr>
      <vt:lpstr>errors!solver_adj</vt:lpstr>
      <vt:lpstr>errors!solver_lhs1</vt:lpstr>
      <vt:lpstr>'Active 1'!solver_opt</vt:lpstr>
      <vt:lpstr>'Active 2'!solver_opt</vt:lpstr>
      <vt:lpstr>errors!solver_opt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2023-01-21T03:52:49Z</dcterms:created>
  <dcterms:modified xsi:type="dcterms:W3CDTF">2024-01-03T05:40:24Z</dcterms:modified>
</cp:coreProperties>
</file>