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E4C5251-1833-4306-95D4-90AB56F4C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 s="1"/>
  <c r="G44" i="1" s="1"/>
  <c r="K44" i="1" s="1"/>
  <c r="Q44" i="1"/>
  <c r="C7" i="1"/>
  <c r="C8" i="1"/>
  <c r="E38" i="1"/>
  <c r="F38" i="1" s="1"/>
  <c r="G38" i="1" s="1"/>
  <c r="K38" i="1" s="1"/>
  <c r="C9" i="1"/>
  <c r="D9" i="1"/>
  <c r="E37" i="1"/>
  <c r="F37" i="1" s="1"/>
  <c r="G37" i="1" s="1"/>
  <c r="K37" i="1" s="1"/>
  <c r="E43" i="1"/>
  <c r="F43" i="1"/>
  <c r="G43" i="1" s="1"/>
  <c r="K43" i="1" s="1"/>
  <c r="F16" i="1"/>
  <c r="F17" i="1" s="1"/>
  <c r="C17" i="1"/>
  <c r="Q22" i="1"/>
  <c r="Q21" i="1"/>
  <c r="R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3" i="1"/>
  <c r="Q42" i="1"/>
  <c r="Q41" i="1"/>
  <c r="E41" i="1"/>
  <c r="F41" i="1" s="1"/>
  <c r="G41" i="1" s="1"/>
  <c r="K41" i="1" s="1"/>
  <c r="E35" i="1"/>
  <c r="F35" i="1" s="1"/>
  <c r="G35" i="1" s="1"/>
  <c r="K35" i="1" s="1"/>
  <c r="E30" i="1"/>
  <c r="F30" i="1" s="1"/>
  <c r="G30" i="1" s="1"/>
  <c r="K30" i="1" s="1"/>
  <c r="E26" i="1"/>
  <c r="F26" i="1" s="1"/>
  <c r="G26" i="1" s="1"/>
  <c r="K26" i="1" s="1"/>
  <c r="E21" i="1"/>
  <c r="F21" i="1" s="1"/>
  <c r="G21" i="1" s="1"/>
  <c r="K21" i="1" s="1"/>
  <c r="E40" i="1"/>
  <c r="F40" i="1" s="1"/>
  <c r="G40" i="1" s="1"/>
  <c r="K40" i="1" s="1"/>
  <c r="E29" i="1"/>
  <c r="F29" i="1" s="1"/>
  <c r="G29" i="1" s="1"/>
  <c r="K29" i="1" s="1"/>
  <c r="E22" i="1"/>
  <c r="F22" i="1" s="1"/>
  <c r="G22" i="1" s="1"/>
  <c r="K22" i="1" s="1"/>
  <c r="E34" i="1"/>
  <c r="F34" i="1" s="1"/>
  <c r="G34" i="1" s="1"/>
  <c r="K34" i="1" s="1"/>
  <c r="E39" i="1"/>
  <c r="F39" i="1" s="1"/>
  <c r="G39" i="1" s="1"/>
  <c r="K39" i="1" s="1"/>
  <c r="E33" i="1"/>
  <c r="F33" i="1"/>
  <c r="G33" i="1" s="1"/>
  <c r="K33" i="1" s="1"/>
  <c r="E25" i="1"/>
  <c r="F25" i="1" s="1"/>
  <c r="G25" i="1" s="1"/>
  <c r="K25" i="1" s="1"/>
  <c r="E42" i="1"/>
  <c r="F42" i="1"/>
  <c r="G42" i="1" s="1"/>
  <c r="K42" i="1" s="1"/>
  <c r="E32" i="1"/>
  <c r="F32" i="1" s="1"/>
  <c r="G32" i="1" s="1"/>
  <c r="K32" i="1" s="1"/>
  <c r="E28" i="1"/>
  <c r="F28" i="1"/>
  <c r="G28" i="1" s="1"/>
  <c r="K28" i="1" s="1"/>
  <c r="E24" i="1"/>
  <c r="F24" i="1" s="1"/>
  <c r="G24" i="1" s="1"/>
  <c r="K24" i="1" s="1"/>
  <c r="E36" i="1"/>
  <c r="F36" i="1"/>
  <c r="G36" i="1" s="1"/>
  <c r="K36" i="1" s="1"/>
  <c r="E31" i="1"/>
  <c r="F31" i="1" s="1"/>
  <c r="G31" i="1" s="1"/>
  <c r="K31" i="1" s="1"/>
  <c r="E27" i="1"/>
  <c r="F27" i="1"/>
  <c r="G27" i="1" s="1"/>
  <c r="K27" i="1" s="1"/>
  <c r="E23" i="1"/>
  <c r="F23" i="1" s="1"/>
  <c r="G23" i="1" s="1"/>
  <c r="K23" i="1" s="1"/>
  <c r="C12" i="1"/>
  <c r="C11" i="1"/>
  <c r="O44" i="1" l="1"/>
  <c r="O27" i="1"/>
  <c r="O36" i="1"/>
  <c r="O32" i="1"/>
  <c r="O29" i="1"/>
  <c r="O39" i="1"/>
  <c r="O37" i="1"/>
  <c r="O43" i="1"/>
  <c r="O26" i="1"/>
  <c r="O31" i="1"/>
  <c r="O34" i="1"/>
  <c r="O40" i="1"/>
  <c r="O24" i="1"/>
  <c r="O21" i="1"/>
  <c r="O25" i="1"/>
  <c r="O35" i="1"/>
  <c r="O33" i="1"/>
  <c r="C15" i="1"/>
  <c r="O30" i="1"/>
  <c r="O41" i="1"/>
  <c r="O22" i="1"/>
  <c r="O23" i="1"/>
  <c r="O42" i="1"/>
  <c r="O28" i="1"/>
  <c r="O38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<sst xmlns="http://schemas.openxmlformats.org/spreadsheetml/2006/main" count="90" uniqueCount="57">
  <si>
    <t>V1853 Ori / GSC 1283-0053</t>
  </si>
  <si>
    <t>System Type:</t>
  </si>
  <si>
    <t>EW</t>
  </si>
  <si>
    <t>IBVS 5799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</si>
  <si>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</si>
  <si>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</si>
  <si>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</si>
  <si>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</si>
  <si>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</si>
  <si>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</si>
  <si>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</si>
  <si>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</si>
  <si>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</si>
  <si>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</si>
  <si>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</si>
  <si>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</si>
  <si>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</si>
  <si>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</si>
  <si>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</si>
  <si>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</si>
  <si>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</si>
  <si>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</si>
  <si>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</si>
  <si>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</si>
  <si>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</si>
  <si>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</si>
  <si>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</si>
  <si>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</si>
  <si>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</si>
  <si>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</si>
  <si>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</si>
  <si>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</si>
  <si>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</si>
  <si>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</si>
  <si>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</si>
  <si>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</si>
  <si>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</si>
  <si>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</si>
  <si>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</si>
  <si>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</si>
  <si>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</si>
  <si>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</si>
  <si>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IBVS 5799</t>
  </si>
  <si>
    <t>IBVS 5781</t>
  </si>
  <si>
    <t>II</t>
  </si>
  <si>
    <t>I</t>
  </si>
  <si>
    <t>IBVS 5837</t>
  </si>
  <si>
    <t>IBVS 5894</t>
  </si>
  <si>
    <t>IBVS 5920</t>
  </si>
  <si>
    <t>IBVS 5992</t>
  </si>
  <si>
    <t>IBVS 6029</t>
  </si>
  <si>
    <t>JAVSO..45..121</t>
  </si>
  <si>
    <t>IBVS 6244</t>
  </si>
  <si>
    <t>JAVSO..47..105</t>
  </si>
  <si>
    <t>JAVSO..46..184</t>
  </si>
  <si>
    <t>OEJV 0211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</si>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</sst>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m/d/yyyy\ h:mm"/>
    <numFmt numFmtId="166" formatCode="0.00000"/>
  </numFmts>
  <fonts count="12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7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  <xf numFmtId="0" fontId="10" fillId="0" borderId="0"/>
  </cellStyleXfs>
  <cellXfs count="4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center" vertical="center" wrapText="1"/>
    </xf>
    <xf numFmtId="0" fontId="5" fillId="0" borderId="0" xfId="6" applyFont="1" applyAlignment="1">
      <alignment horizontal="left" vertical="center" wrapText="1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/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V1853 Ori - O-C Diagr.</a:t>
            </a:r>
          </a:p>
        </c:rich>
      </c:tx>
      <c:layout>
        <c:manualLayout>
          <c:xMode val="edge"/>
          <c:yMode val="edge"/>
          <c:x val="0.3741307371349095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95549374130738"/>
          <c:y val="0.13813854324600944"/>
          <c:w val="0.82753824756606398"/>
          <c:h val="0.6456475390846092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-0.5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44.5</c:v>
                </c:pt>
                <c:pt idx="5">
                  <c:v>49</c:v>
                </c:pt>
                <c:pt idx="6">
                  <c:v>49.5</c:v>
                </c:pt>
                <c:pt idx="7">
                  <c:v>62</c:v>
                </c:pt>
                <c:pt idx="8">
                  <c:v>62.5</c:v>
                </c:pt>
                <c:pt idx="9">
                  <c:v>80.5</c:v>
                </c:pt>
                <c:pt idx="10">
                  <c:v>81</c:v>
                </c:pt>
                <c:pt idx="11">
                  <c:v>124.5</c:v>
                </c:pt>
                <c:pt idx="12">
                  <c:v>125</c:v>
                </c:pt>
                <c:pt idx="13">
                  <c:v>1064.5</c:v>
                </c:pt>
                <c:pt idx="14">
                  <c:v>2042</c:v>
                </c:pt>
                <c:pt idx="15">
                  <c:v>2815.5</c:v>
                </c:pt>
                <c:pt idx="16">
                  <c:v>3911.5</c:v>
                </c:pt>
                <c:pt idx="17">
                  <c:v>4911.5</c:v>
                </c:pt>
                <c:pt idx="18">
                  <c:v>8747</c:v>
                </c:pt>
                <c:pt idx="19">
                  <c:v>9540</c:v>
                </c:pt>
                <c:pt idx="20">
                  <c:v>9681</c:v>
                </c:pt>
                <c:pt idx="21">
                  <c:v>9700</c:v>
                </c:pt>
                <c:pt idx="22">
                  <c:v>10619</c:v>
                </c:pt>
              </c:numCache>
            </c:numRef>
          </c:xVal>
          <c:yVal>
            <c:numRef>
              <c:f>Active!$H$21:$H$43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DB-4B81-9291-B2A3A87DF0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-0.5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44.5</c:v>
                </c:pt>
                <c:pt idx="5">
                  <c:v>49</c:v>
                </c:pt>
                <c:pt idx="6">
                  <c:v>49.5</c:v>
                </c:pt>
                <c:pt idx="7">
                  <c:v>62</c:v>
                </c:pt>
                <c:pt idx="8">
                  <c:v>62.5</c:v>
                </c:pt>
                <c:pt idx="9">
                  <c:v>80.5</c:v>
                </c:pt>
                <c:pt idx="10">
                  <c:v>81</c:v>
                </c:pt>
                <c:pt idx="11">
                  <c:v>124.5</c:v>
                </c:pt>
                <c:pt idx="12">
                  <c:v>125</c:v>
                </c:pt>
                <c:pt idx="13">
                  <c:v>1064.5</c:v>
                </c:pt>
                <c:pt idx="14">
                  <c:v>2042</c:v>
                </c:pt>
                <c:pt idx="15">
                  <c:v>2815.5</c:v>
                </c:pt>
                <c:pt idx="16">
                  <c:v>3911.5</c:v>
                </c:pt>
                <c:pt idx="17">
                  <c:v>4911.5</c:v>
                </c:pt>
                <c:pt idx="18">
                  <c:v>8747</c:v>
                </c:pt>
                <c:pt idx="19">
                  <c:v>9540</c:v>
                </c:pt>
                <c:pt idx="20">
                  <c:v>9681</c:v>
                </c:pt>
                <c:pt idx="21">
                  <c:v>9700</c:v>
                </c:pt>
                <c:pt idx="22">
                  <c:v>10619</c:v>
                </c:pt>
              </c:numCache>
            </c:numRef>
          </c:xVal>
          <c:yVal>
            <c:numRef>
              <c:f>Active!$I$21:$I$43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DB-4B81-9291-B2A3A87DF0C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-0.5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44.5</c:v>
                </c:pt>
                <c:pt idx="5">
                  <c:v>49</c:v>
                </c:pt>
                <c:pt idx="6">
                  <c:v>49.5</c:v>
                </c:pt>
                <c:pt idx="7">
                  <c:v>62</c:v>
                </c:pt>
                <c:pt idx="8">
                  <c:v>62.5</c:v>
                </c:pt>
                <c:pt idx="9">
                  <c:v>80.5</c:v>
                </c:pt>
                <c:pt idx="10">
                  <c:v>81</c:v>
                </c:pt>
                <c:pt idx="11">
                  <c:v>124.5</c:v>
                </c:pt>
                <c:pt idx="12">
                  <c:v>125</c:v>
                </c:pt>
                <c:pt idx="13">
                  <c:v>1064.5</c:v>
                </c:pt>
                <c:pt idx="14">
                  <c:v>2042</c:v>
                </c:pt>
                <c:pt idx="15">
                  <c:v>2815.5</c:v>
                </c:pt>
                <c:pt idx="16">
                  <c:v>3911.5</c:v>
                </c:pt>
                <c:pt idx="17">
                  <c:v>4911.5</c:v>
                </c:pt>
                <c:pt idx="18">
                  <c:v>8747</c:v>
                </c:pt>
                <c:pt idx="19">
                  <c:v>9540</c:v>
                </c:pt>
                <c:pt idx="20">
                  <c:v>9681</c:v>
                </c:pt>
                <c:pt idx="21">
                  <c:v>9700</c:v>
                </c:pt>
                <c:pt idx="22">
                  <c:v>10619</c:v>
                </c:pt>
              </c:numCache>
            </c:numRef>
          </c:xVal>
          <c:yVal>
            <c:numRef>
              <c:f>Active!$J$21:$J$43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DB-4B81-9291-B2A3A87DF0C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Active!$F$21:$F$430</c:f>
              <c:numCache>
                <c:formatCode>General</c:formatCode>
                <c:ptCount val="410"/>
                <c:pt idx="0">
                  <c:v>-0.5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44.5</c:v>
                </c:pt>
                <c:pt idx="5">
                  <c:v>49</c:v>
                </c:pt>
                <c:pt idx="6">
                  <c:v>49.5</c:v>
                </c:pt>
                <c:pt idx="7">
                  <c:v>62</c:v>
                </c:pt>
                <c:pt idx="8">
                  <c:v>62.5</c:v>
                </c:pt>
                <c:pt idx="9">
                  <c:v>80.5</c:v>
                </c:pt>
                <c:pt idx="10">
                  <c:v>81</c:v>
                </c:pt>
                <c:pt idx="11">
                  <c:v>124.5</c:v>
                </c:pt>
                <c:pt idx="12">
                  <c:v>125</c:v>
                </c:pt>
                <c:pt idx="13">
                  <c:v>1064.5</c:v>
                </c:pt>
                <c:pt idx="14">
                  <c:v>2042</c:v>
                </c:pt>
                <c:pt idx="15">
                  <c:v>2815.5</c:v>
                </c:pt>
                <c:pt idx="16">
                  <c:v>3911.5</c:v>
                </c:pt>
                <c:pt idx="17">
                  <c:v>4911.5</c:v>
                </c:pt>
                <c:pt idx="18">
                  <c:v>8747</c:v>
                </c:pt>
                <c:pt idx="19">
                  <c:v>9540</c:v>
                </c:pt>
                <c:pt idx="20">
                  <c:v>9681</c:v>
                </c:pt>
                <c:pt idx="21">
                  <c:v>9700</c:v>
                </c:pt>
                <c:pt idx="22">
                  <c:v>10619</c:v>
                </c:pt>
                <c:pt idx="23">
                  <c:v>14527.5</c:v>
                </c:pt>
              </c:numCache>
            </c:numRef>
          </c:xVal>
          <c:yVal>
            <c:numRef>
              <c:f>Active!$K$21:$K$430</c:f>
              <c:numCache>
                <c:formatCode>General</c:formatCode>
                <c:ptCount val="410"/>
                <c:pt idx="0">
                  <c:v>-1.3980000003357418E-3</c:v>
                </c:pt>
                <c:pt idx="1">
                  <c:v>0</c:v>
                </c:pt>
                <c:pt idx="2">
                  <c:v>2.9999999969732016E-4</c:v>
                </c:pt>
                <c:pt idx="3">
                  <c:v>-2.2759999992558733E-3</c:v>
                </c:pt>
                <c:pt idx="4">
                  <c:v>-4.5780000000377186E-3</c:v>
                </c:pt>
                <c:pt idx="5">
                  <c:v>6.1040000000502914E-3</c:v>
                </c:pt>
                <c:pt idx="6">
                  <c:v>1.8019999988609925E-3</c:v>
                </c:pt>
                <c:pt idx="7">
                  <c:v>-2.480000039213337E-4</c:v>
                </c:pt>
                <c:pt idx="8">
                  <c:v>2.550000004703179E-3</c:v>
                </c:pt>
                <c:pt idx="9">
                  <c:v>-1.1220000014873222E-3</c:v>
                </c:pt>
                <c:pt idx="10">
                  <c:v>-1.5239999993355013E-3</c:v>
                </c:pt>
                <c:pt idx="11">
                  <c:v>1.8019999988609925E-3</c:v>
                </c:pt>
                <c:pt idx="12">
                  <c:v>-1.9000000029336661E-3</c:v>
                </c:pt>
                <c:pt idx="13">
                  <c:v>1.4200000441633165E-4</c:v>
                </c:pt>
                <c:pt idx="14">
                  <c:v>-9.6800000028451905E-4</c:v>
                </c:pt>
                <c:pt idx="15">
                  <c:v>-8.5619999954360537E-3</c:v>
                </c:pt>
                <c:pt idx="16">
                  <c:v>-1.1846000001241919E-2</c:v>
                </c:pt>
                <c:pt idx="17">
                  <c:v>-1.7445999998017214E-2</c:v>
                </c:pt>
                <c:pt idx="18">
                  <c:v>-3.4888000001956243E-2</c:v>
                </c:pt>
                <c:pt idx="19">
                  <c:v>-3.6060000005818438E-2</c:v>
                </c:pt>
                <c:pt idx="20">
                  <c:v>-2.7724000115995295E-2</c:v>
                </c:pt>
                <c:pt idx="21">
                  <c:v>-3.8399999997636769E-2</c:v>
                </c:pt>
                <c:pt idx="22">
                  <c:v>-4.2175999995379243E-2</c:v>
                </c:pt>
                <c:pt idx="23">
                  <c:v>-5.9209999999438878E-2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DB-4B81-9291-B2A3A87DF0C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-0.5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44.5</c:v>
                </c:pt>
                <c:pt idx="5">
                  <c:v>49</c:v>
                </c:pt>
                <c:pt idx="6">
                  <c:v>49.5</c:v>
                </c:pt>
                <c:pt idx="7">
                  <c:v>62</c:v>
                </c:pt>
                <c:pt idx="8">
                  <c:v>62.5</c:v>
                </c:pt>
                <c:pt idx="9">
                  <c:v>80.5</c:v>
                </c:pt>
                <c:pt idx="10">
                  <c:v>81</c:v>
                </c:pt>
                <c:pt idx="11">
                  <c:v>124.5</c:v>
                </c:pt>
                <c:pt idx="12">
                  <c:v>125</c:v>
                </c:pt>
                <c:pt idx="13">
                  <c:v>1064.5</c:v>
                </c:pt>
                <c:pt idx="14">
                  <c:v>2042</c:v>
                </c:pt>
                <c:pt idx="15">
                  <c:v>2815.5</c:v>
                </c:pt>
                <c:pt idx="16">
                  <c:v>3911.5</c:v>
                </c:pt>
                <c:pt idx="17">
                  <c:v>4911.5</c:v>
                </c:pt>
                <c:pt idx="18">
                  <c:v>8747</c:v>
                </c:pt>
                <c:pt idx="19">
                  <c:v>9540</c:v>
                </c:pt>
                <c:pt idx="20">
                  <c:v>9681</c:v>
                </c:pt>
                <c:pt idx="21">
                  <c:v>9700</c:v>
                </c:pt>
                <c:pt idx="22">
                  <c:v>10619</c:v>
                </c:pt>
              </c:numCache>
            </c:numRef>
          </c:xVal>
          <c:yVal>
            <c:numRef>
              <c:f>Active!$L$21:$L$43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DB-4B81-9291-B2A3A87DF0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-0.5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44.5</c:v>
                </c:pt>
                <c:pt idx="5">
                  <c:v>49</c:v>
                </c:pt>
                <c:pt idx="6">
                  <c:v>49.5</c:v>
                </c:pt>
                <c:pt idx="7">
                  <c:v>62</c:v>
                </c:pt>
                <c:pt idx="8">
                  <c:v>62.5</c:v>
                </c:pt>
                <c:pt idx="9">
                  <c:v>80.5</c:v>
                </c:pt>
                <c:pt idx="10">
                  <c:v>81</c:v>
                </c:pt>
                <c:pt idx="11">
                  <c:v>124.5</c:v>
                </c:pt>
                <c:pt idx="12">
                  <c:v>125</c:v>
                </c:pt>
                <c:pt idx="13">
                  <c:v>1064.5</c:v>
                </c:pt>
                <c:pt idx="14">
                  <c:v>2042</c:v>
                </c:pt>
                <c:pt idx="15">
                  <c:v>2815.5</c:v>
                </c:pt>
                <c:pt idx="16">
                  <c:v>3911.5</c:v>
                </c:pt>
                <c:pt idx="17">
                  <c:v>4911.5</c:v>
                </c:pt>
                <c:pt idx="18">
                  <c:v>8747</c:v>
                </c:pt>
                <c:pt idx="19">
                  <c:v>9540</c:v>
                </c:pt>
                <c:pt idx="20">
                  <c:v>9681</c:v>
                </c:pt>
                <c:pt idx="21">
                  <c:v>9700</c:v>
                </c:pt>
                <c:pt idx="22">
                  <c:v>10619</c:v>
                </c:pt>
              </c:numCache>
            </c:numRef>
          </c:xVal>
          <c:yVal>
            <c:numRef>
              <c:f>Active!$M$21:$M$43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DB-4B81-9291-B2A3A87DF0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-0.5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44.5</c:v>
                </c:pt>
                <c:pt idx="5">
                  <c:v>49</c:v>
                </c:pt>
                <c:pt idx="6">
                  <c:v>49.5</c:v>
                </c:pt>
                <c:pt idx="7">
                  <c:v>62</c:v>
                </c:pt>
                <c:pt idx="8">
                  <c:v>62.5</c:v>
                </c:pt>
                <c:pt idx="9">
                  <c:v>80.5</c:v>
                </c:pt>
                <c:pt idx="10">
                  <c:v>81</c:v>
                </c:pt>
                <c:pt idx="11">
                  <c:v>124.5</c:v>
                </c:pt>
                <c:pt idx="12">
                  <c:v>125</c:v>
                </c:pt>
                <c:pt idx="13">
                  <c:v>1064.5</c:v>
                </c:pt>
                <c:pt idx="14">
                  <c:v>2042</c:v>
                </c:pt>
                <c:pt idx="15">
                  <c:v>2815.5</c:v>
                </c:pt>
                <c:pt idx="16">
                  <c:v>3911.5</c:v>
                </c:pt>
                <c:pt idx="17">
                  <c:v>4911.5</c:v>
                </c:pt>
                <c:pt idx="18">
                  <c:v>8747</c:v>
                </c:pt>
                <c:pt idx="19">
                  <c:v>9540</c:v>
                </c:pt>
                <c:pt idx="20">
                  <c:v>9681</c:v>
                </c:pt>
                <c:pt idx="21">
                  <c:v>9700</c:v>
                </c:pt>
                <c:pt idx="22">
                  <c:v>10619</c:v>
                </c:pt>
              </c:numCache>
            </c:numRef>
          </c:xVal>
          <c:yVal>
            <c:numRef>
              <c:f>Active!$N$21:$N$43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DB-4B81-9291-B2A3A87DF0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Active!$F$21:$F$430</c:f>
              <c:numCache>
                <c:formatCode>General</c:formatCode>
                <c:ptCount val="410"/>
                <c:pt idx="0">
                  <c:v>-0.5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44.5</c:v>
                </c:pt>
                <c:pt idx="5">
                  <c:v>49</c:v>
                </c:pt>
                <c:pt idx="6">
                  <c:v>49.5</c:v>
                </c:pt>
                <c:pt idx="7">
                  <c:v>62</c:v>
                </c:pt>
                <c:pt idx="8">
                  <c:v>62.5</c:v>
                </c:pt>
                <c:pt idx="9">
                  <c:v>80.5</c:v>
                </c:pt>
                <c:pt idx="10">
                  <c:v>81</c:v>
                </c:pt>
                <c:pt idx="11">
                  <c:v>124.5</c:v>
                </c:pt>
                <c:pt idx="12">
                  <c:v>125</c:v>
                </c:pt>
                <c:pt idx="13">
                  <c:v>1064.5</c:v>
                </c:pt>
                <c:pt idx="14">
                  <c:v>2042</c:v>
                </c:pt>
                <c:pt idx="15">
                  <c:v>2815.5</c:v>
                </c:pt>
                <c:pt idx="16">
                  <c:v>3911.5</c:v>
                </c:pt>
                <c:pt idx="17">
                  <c:v>4911.5</c:v>
                </c:pt>
                <c:pt idx="18">
                  <c:v>8747</c:v>
                </c:pt>
                <c:pt idx="19">
                  <c:v>9540</c:v>
                </c:pt>
                <c:pt idx="20">
                  <c:v>9681</c:v>
                </c:pt>
                <c:pt idx="21">
                  <c:v>9700</c:v>
                </c:pt>
                <c:pt idx="22">
                  <c:v>10619</c:v>
                </c:pt>
                <c:pt idx="23">
                  <c:v>14527.5</c:v>
                </c:pt>
              </c:numCache>
            </c:numRef>
          </c:xVal>
          <c:yVal>
            <c:numRef>
              <c:f>Active!$O$21:$O$430</c:f>
              <c:numCache>
                <c:formatCode>General</c:formatCode>
                <c:ptCount val="410"/>
                <c:pt idx="0">
                  <c:v>5.3842727052457401E-3</c:v>
                </c:pt>
                <c:pt idx="1">
                  <c:v>5.3821044270283454E-3</c:v>
                </c:pt>
                <c:pt idx="2">
                  <c:v>5.3821044270283454E-3</c:v>
                </c:pt>
                <c:pt idx="3">
                  <c:v>5.1912959438975828E-3</c:v>
                </c:pt>
                <c:pt idx="4">
                  <c:v>5.1891276656801872E-3</c:v>
                </c:pt>
                <c:pt idx="5">
                  <c:v>5.1696131617236319E-3</c:v>
                </c:pt>
                <c:pt idx="6">
                  <c:v>5.1674448835062371E-3</c:v>
                </c:pt>
                <c:pt idx="7">
                  <c:v>5.1132379280713616E-3</c:v>
                </c:pt>
                <c:pt idx="8">
                  <c:v>5.111069649853966E-3</c:v>
                </c:pt>
                <c:pt idx="9">
                  <c:v>5.0330116340277448E-3</c:v>
                </c:pt>
                <c:pt idx="10">
                  <c:v>5.0308433558103501E-3</c:v>
                </c:pt>
                <c:pt idx="11">
                  <c:v>4.8422031508969822E-3</c:v>
                </c:pt>
                <c:pt idx="12">
                  <c:v>4.8400348726795875E-3</c:v>
                </c:pt>
                <c:pt idx="13">
                  <c:v>7.6584010219432098E-4</c:v>
                </c:pt>
                <c:pt idx="14">
                  <c:v>-3.4731438128129677E-3</c:v>
                </c:pt>
                <c:pt idx="15">
                  <c:v>-6.827470215123083E-3</c:v>
                </c:pt>
                <c:pt idx="16">
                  <c:v>-1.1580336067652994E-2</c:v>
                </c:pt>
                <c:pt idx="17">
                  <c:v>-1.5916892502443061E-2</c:v>
                </c:pt>
                <c:pt idx="18">
                  <c:v>-3.2549754708080358E-2</c:v>
                </c:pt>
                <c:pt idx="19">
                  <c:v>-3.5988643960868871E-2</c:v>
                </c:pt>
                <c:pt idx="20">
                  <c:v>-3.6600098418174271E-2</c:v>
                </c:pt>
                <c:pt idx="21">
                  <c:v>-3.6682492990435286E-2</c:v>
                </c:pt>
                <c:pt idx="22">
                  <c:v>-4.0667788354007361E-2</c:v>
                </c:pt>
                <c:pt idx="23">
                  <c:v>-5.7617219179384324E-2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DB-4B81-9291-B2A3A87DF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589808"/>
        <c:axId val="1"/>
      </c:scatterChart>
      <c:valAx>
        <c:axId val="865589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944367176634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69541029207229E-2"/>
              <c:y val="0.36937031519708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55898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147426981919331"/>
          <c:y val="0.91591875339906836"/>
          <c:w val="0.56606397774687067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A92757-4D4F-730B-E128-3C7EE8842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8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42" customWidth="1"/>
    <col min="18" max="16384" width="10.28515625" style="1"/>
  </cols>
  <sheetData>
    <row r="1" spans="1:6" s="1" customFormat="1" ht="20.25" x14ac:dyDescent="0.3">
      <c r="A1" s="2" t="s">
        <v>0</v>
      </c>
    </row>
    <row r="2" spans="1:6" s="8" customFormat="1" ht="12.95" customHeight="1" x14ac:dyDescent="0.2">
      <c r="A2" s="8" t="s">
        <v>1</v>
      </c>
      <c r="B2" s="8" t="s">
        <v>2</v>
      </c>
      <c r="C2" s="9"/>
      <c r="D2" s="9"/>
    </row>
    <row r="3" spans="1:6" s="8" customFormat="1" ht="12.95" customHeight="1" x14ac:dyDescent="0.2"/>
    <row r="4" spans="1:6" s="8" customFormat="1" ht="12.95" customHeight="1" x14ac:dyDescent="0.2">
      <c r="A4" s="10" t="s">
        <v>3</v>
      </c>
      <c r="C4" s="11">
        <v>54066.577799999999</v>
      </c>
      <c r="D4" s="12">
        <v>0.38300400000000001</v>
      </c>
    </row>
    <row r="5" spans="1:6" s="8" customFormat="1" ht="12.95" customHeight="1" x14ac:dyDescent="0.2">
      <c r="A5" s="13" t="s">
        <v>4</v>
      </c>
      <c r="C5" s="14">
        <v>-9.5</v>
      </c>
      <c r="D5" s="8" t="s">
        <v>5</v>
      </c>
    </row>
    <row r="6" spans="1:6" s="8" customFormat="1" ht="12.95" customHeight="1" x14ac:dyDescent="0.2">
      <c r="A6" s="10" t="s">
        <v>6</v>
      </c>
    </row>
    <row r="7" spans="1:6" s="8" customFormat="1" ht="12.95" customHeight="1" x14ac:dyDescent="0.2">
      <c r="A7" s="8" t="s">
        <v>7</v>
      </c>
      <c r="C7" s="8">
        <f>+C4</f>
        <v>54066.577799999999</v>
      </c>
    </row>
    <row r="8" spans="1:6" s="8" customFormat="1" ht="12.95" customHeight="1" x14ac:dyDescent="0.2">
      <c r="A8" s="8" t="s">
        <v>8</v>
      </c>
      <c r="C8" s="8">
        <f>+D4</f>
        <v>0.38300400000000001</v>
      </c>
    </row>
    <row r="9" spans="1:6" s="8" customFormat="1" ht="12.95" customHeight="1" x14ac:dyDescent="0.2">
      <c r="A9" s="15" t="s">
        <v>9</v>
      </c>
      <c r="B9" s="16">
        <v>34</v>
      </c>
      <c r="C9" s="17" t="str">
        <f>"F"&amp;B9</f>
        <v>F34</v>
      </c>
      <c r="D9" s="18" t="str">
        <f>"G"&amp;B9</f>
        <v>G34</v>
      </c>
    </row>
    <row r="10" spans="1:6" s="8" customFormat="1" ht="12.95" customHeight="1" x14ac:dyDescent="0.2">
      <c r="C10" s="19" t="s">
        <v>10</v>
      </c>
      <c r="D10" s="19" t="s">
        <v>11</v>
      </c>
    </row>
    <row r="11" spans="1:6" s="8" customFormat="1" ht="12.95" customHeight="1" x14ac:dyDescent="0.2">
      <c r="A11" s="8" t="s">
        <v>12</v>
      </c>
      <c r="C11" s="18">
        <f ca="1">INTERCEPT(INDIRECT($D$9):G992,INDIRECT($C$9):F992)</f>
        <v>5.3821044270283454E-3</v>
      </c>
      <c r="D11" s="9"/>
    </row>
    <row r="12" spans="1:6" s="8" customFormat="1" ht="12.95" customHeight="1" x14ac:dyDescent="0.2">
      <c r="A12" s="8" t="s">
        <v>13</v>
      </c>
      <c r="C12" s="18">
        <f ca="1">SLOPE(INDIRECT($D$9):G992,INDIRECT($C$9):F992)</f>
        <v>-4.3365564347900652E-6</v>
      </c>
      <c r="D12" s="9"/>
    </row>
    <row r="13" spans="1:6" s="8" customFormat="1" ht="12.95" customHeight="1" x14ac:dyDescent="0.2">
      <c r="A13" s="8" t="s">
        <v>14</v>
      </c>
      <c r="C13" s="9" t="s">
        <v>15</v>
      </c>
    </row>
    <row r="14" spans="1:6" s="8" customFormat="1" ht="12.95" customHeight="1" x14ac:dyDescent="0.2"/>
    <row r="15" spans="1:6" s="8" customFormat="1" ht="12.95" customHeight="1" x14ac:dyDescent="0.2">
      <c r="A15" s="10" t="s">
        <v>16</v>
      </c>
      <c r="C15" s="20">
        <f ca="1">(C7+C11)+(C8+C12)*INT(MAX(F21:F3533))</f>
        <v>59630.419292949096</v>
      </c>
      <c r="E15" s="15" t="s">
        <v>17</v>
      </c>
      <c r="F15" s="14">
        <v>1</v>
      </c>
    </row>
    <row r="16" spans="1:6" s="8" customFormat="1" ht="12.95" customHeight="1" x14ac:dyDescent="0.2">
      <c r="A16" s="10" t="s">
        <v>18</v>
      </c>
      <c r="C16" s="20">
        <f ca="1">+C8+C12</f>
        <v>0.38299966344356523</v>
      </c>
      <c r="E16" s="15" t="s">
        <v>19</v>
      </c>
      <c r="F16" s="18">
        <f ca="1">NOW()+15018.5+$C$5/24</f>
        <v>60312.76727222222</v>
      </c>
    </row>
    <row r="17" spans="1:18" s="8" customFormat="1" ht="12.95" customHeight="1" x14ac:dyDescent="0.2">
      <c r="A17" s="15" t="s">
        <v>20</v>
      </c>
      <c r="C17" s="8">
        <f>COUNT(C21:C2191)</f>
        <v>24</v>
      </c>
      <c r="E17" s="15" t="s">
        <v>21</v>
      </c>
      <c r="F17" s="18">
        <f ca="1">ROUND(2*(F16-$C$7)/$C$8,0)/2+F15</f>
        <v>16309.5</v>
      </c>
    </row>
    <row r="18" spans="1:18" s="8" customFormat="1" ht="12.95" customHeight="1" x14ac:dyDescent="0.2">
      <c r="A18" s="10" t="s">
        <v>22</v>
      </c>
      <c r="C18" s="21">
        <f ca="1">+C15</f>
        <v>59630.419292949096</v>
      </c>
      <c r="D18" s="22">
        <f ca="1">+C16</f>
        <v>0.38299966344356523</v>
      </c>
      <c r="E18" s="15" t="s">
        <v>23</v>
      </c>
      <c r="F18" s="18">
        <f ca="1">ROUND(2*(F16-$C$15)/$C$16,0)/2+F15</f>
        <v>1782.5</v>
      </c>
    </row>
    <row r="19" spans="1:18" s="8" customFormat="1" ht="12.95" customHeight="1" x14ac:dyDescent="0.2">
      <c r="E19" s="15" t="s">
        <v>24</v>
      </c>
      <c r="F19" s="23">
        <f ca="1">+$C$15+$C$16*F18-15018.5-$C$5/24</f>
        <v>45295.01202637059</v>
      </c>
    </row>
    <row r="20" spans="1:18" s="8" customFormat="1" ht="12.95" customHeight="1" x14ac:dyDescent="0.2">
      <c r="A20" s="19" t="s">
        <v>25</v>
      </c>
      <c r="B20" s="19" t="s">
        <v>26</v>
      </c>
      <c r="C20" s="19" t="s">
        <v>27</v>
      </c>
      <c r="D20" s="19" t="s">
        <v>28</v>
      </c>
      <c r="E20" s="19" t="s">
        <v>29</v>
      </c>
      <c r="F20" s="19" t="s">
        <v>30</v>
      </c>
      <c r="G20" s="19" t="s">
        <v>31</v>
      </c>
      <c r="H20" s="24" t="s">
        <v>32</v>
      </c>
      <c r="I20" s="24" t="s">
        <v>33</v>
      </c>
      <c r="J20" s="24" t="s">
        <v>34</v>
      </c>
      <c r="K20" s="24" t="s">
        <v>35</v>
      </c>
      <c r="L20" s="24" t="s">
        <v>36</v>
      </c>
      <c r="M20" s="24" t="s">
        <v>37</v>
      </c>
      <c r="N20" s="24" t="s">
        <v>38</v>
      </c>
      <c r="O20" s="24" t="s">
        <v>39</v>
      </c>
      <c r="P20" s="24" t="s">
        <v>40</v>
      </c>
      <c r="Q20" s="19" t="s">
        <v>41</v>
      </c>
    </row>
    <row r="21" spans="1:18" s="8" customFormat="1" ht="12.95" customHeight="1" x14ac:dyDescent="0.2">
      <c r="A21" s="8" t="s">
        <v>43</v>
      </c>
      <c r="B21" s="9" t="s">
        <v>44</v>
      </c>
      <c r="C21" s="25">
        <v>54066.384899999997</v>
      </c>
      <c r="D21" s="25">
        <v>8.0000000000000004E-4</v>
      </c>
      <c r="E21" s="8">
        <f t="shared" ref="E21:E44" si="0">+(C21-C$7)/C$8</f>
        <v>-0.5036500924320052</v>
      </c>
      <c r="F21" s="8">
        <f t="shared" ref="F21:F44" si="1">ROUND(2*E21,0)/2</f>
        <v>-0.5</v>
      </c>
      <c r="G21" s="8">
        <f t="shared" ref="G21:G44" si="2">+C21-(C$7+F21*C$8)</f>
        <v>-1.3980000003357418E-3</v>
      </c>
      <c r="K21" s="8">
        <f t="shared" ref="K21:K44" si="3">+G21</f>
        <v>-1.3980000003357418E-3</v>
      </c>
      <c r="O21" s="8">
        <f t="shared" ref="O21:O44" ca="1" si="4">+C$11+C$12*$F21</f>
        <v>5.3842727052457401E-3</v>
      </c>
      <c r="Q21" s="41">
        <f t="shared" ref="Q21:Q44" si="5">+C21-15018.5</f>
        <v>39047.884899999997</v>
      </c>
      <c r="R21" s="8" t="e">
        <f>IF(ABS(C21-C20)&lt;0.00001,1,"")</f>
        <v>#VALUE!</v>
      </c>
    </row>
    <row r="22" spans="1:18" s="8" customFormat="1" ht="12.95" customHeight="1" x14ac:dyDescent="0.2">
      <c r="A22" s="8" t="s">
        <v>42</v>
      </c>
      <c r="C22" s="25">
        <v>54066.577799999999</v>
      </c>
      <c r="D22" s="25" t="s">
        <v>15</v>
      </c>
      <c r="E22" s="8">
        <f t="shared" si="0"/>
        <v>0</v>
      </c>
      <c r="F22" s="8">
        <f t="shared" si="1"/>
        <v>0</v>
      </c>
      <c r="G22" s="8">
        <f t="shared" si="2"/>
        <v>0</v>
      </c>
      <c r="K22" s="8">
        <f t="shared" si="3"/>
        <v>0</v>
      </c>
      <c r="O22" s="8">
        <f t="shared" ca="1" si="4"/>
        <v>5.3821044270283454E-3</v>
      </c>
      <c r="Q22" s="41">
        <f t="shared" si="5"/>
        <v>39048.077799999999</v>
      </c>
    </row>
    <row r="23" spans="1:18" s="8" customFormat="1" ht="12.95" customHeight="1" x14ac:dyDescent="0.2">
      <c r="A23" s="8" t="s">
        <v>43</v>
      </c>
      <c r="B23" s="9" t="s">
        <v>45</v>
      </c>
      <c r="C23" s="25">
        <v>54066.578099999999</v>
      </c>
      <c r="D23" s="25">
        <v>2.0000000000000001E-4</v>
      </c>
      <c r="E23" s="8">
        <f t="shared" si="0"/>
        <v>7.8328163595502956E-4</v>
      </c>
      <c r="F23" s="8">
        <f t="shared" si="1"/>
        <v>0</v>
      </c>
      <c r="G23" s="8">
        <f t="shared" si="2"/>
        <v>2.9999999969732016E-4</v>
      </c>
      <c r="K23" s="8">
        <f t="shared" si="3"/>
        <v>2.9999999969732016E-4</v>
      </c>
      <c r="O23" s="8">
        <f t="shared" ca="1" si="4"/>
        <v>5.3821044270283454E-3</v>
      </c>
      <c r="Q23" s="41">
        <f t="shared" si="5"/>
        <v>39048.078099999999</v>
      </c>
    </row>
    <row r="24" spans="1:18" s="8" customFormat="1" ht="12.95" customHeight="1" x14ac:dyDescent="0.2">
      <c r="A24" s="8" t="s">
        <v>43</v>
      </c>
      <c r="B24" s="9" t="s">
        <v>45</v>
      </c>
      <c r="C24" s="25">
        <v>54083.4277</v>
      </c>
      <c r="D24" s="25">
        <v>8.9999999999999998E-4</v>
      </c>
      <c r="E24" s="8">
        <f t="shared" si="0"/>
        <v>43.994057503318686</v>
      </c>
      <c r="F24" s="8">
        <f t="shared" si="1"/>
        <v>44</v>
      </c>
      <c r="G24" s="8">
        <f t="shared" si="2"/>
        <v>-2.2759999992558733E-3</v>
      </c>
      <c r="K24" s="8">
        <f t="shared" si="3"/>
        <v>-2.2759999992558733E-3</v>
      </c>
      <c r="O24" s="8">
        <f t="shared" ca="1" si="4"/>
        <v>5.1912959438975828E-3</v>
      </c>
      <c r="Q24" s="41">
        <f t="shared" si="5"/>
        <v>39064.9277</v>
      </c>
    </row>
    <row r="25" spans="1:18" s="8" customFormat="1" ht="12.95" customHeight="1" x14ac:dyDescent="0.2">
      <c r="A25" s="8" t="s">
        <v>43</v>
      </c>
      <c r="B25" s="9" t="s">
        <v>44</v>
      </c>
      <c r="C25" s="25">
        <v>54083.616900000001</v>
      </c>
      <c r="D25" s="25">
        <v>1.1999999999999999E-3</v>
      </c>
      <c r="E25" s="8">
        <f t="shared" si="0"/>
        <v>44.488047122227918</v>
      </c>
      <c r="F25" s="8">
        <f t="shared" si="1"/>
        <v>44.5</v>
      </c>
      <c r="G25" s="8">
        <f t="shared" si="2"/>
        <v>-4.5780000000377186E-3</v>
      </c>
      <c r="K25" s="8">
        <f t="shared" si="3"/>
        <v>-4.5780000000377186E-3</v>
      </c>
      <c r="O25" s="8">
        <f t="shared" ca="1" si="4"/>
        <v>5.1891276656801872E-3</v>
      </c>
      <c r="Q25" s="41">
        <f t="shared" si="5"/>
        <v>39065.116900000001</v>
      </c>
    </row>
    <row r="26" spans="1:18" s="8" customFormat="1" ht="12.95" customHeight="1" x14ac:dyDescent="0.2">
      <c r="A26" s="8" t="s">
        <v>43</v>
      </c>
      <c r="B26" s="9" t="s">
        <v>45</v>
      </c>
      <c r="C26" s="25">
        <v>54085.3511</v>
      </c>
      <c r="D26" s="25">
        <v>1E-3</v>
      </c>
      <c r="E26" s="8">
        <f t="shared" si="0"/>
        <v>49.015937170370918</v>
      </c>
      <c r="F26" s="8">
        <f t="shared" si="1"/>
        <v>49</v>
      </c>
      <c r="G26" s="8">
        <f t="shared" si="2"/>
        <v>6.1040000000502914E-3</v>
      </c>
      <c r="K26" s="8">
        <f t="shared" si="3"/>
        <v>6.1040000000502914E-3</v>
      </c>
      <c r="O26" s="8">
        <f t="shared" ca="1" si="4"/>
        <v>5.1696131617236319E-3</v>
      </c>
      <c r="Q26" s="41">
        <f t="shared" si="5"/>
        <v>39066.8511</v>
      </c>
    </row>
    <row r="27" spans="1:18" s="8" customFormat="1" ht="12.95" customHeight="1" x14ac:dyDescent="0.2">
      <c r="A27" s="8" t="s">
        <v>43</v>
      </c>
      <c r="B27" s="9" t="s">
        <v>44</v>
      </c>
      <c r="C27" s="25">
        <v>54085.5383</v>
      </c>
      <c r="D27" s="25">
        <v>5.9999999999999995E-4</v>
      </c>
      <c r="E27" s="8">
        <f t="shared" si="0"/>
        <v>49.504704911700784</v>
      </c>
      <c r="F27" s="8">
        <f t="shared" si="1"/>
        <v>49.5</v>
      </c>
      <c r="G27" s="8">
        <f t="shared" si="2"/>
        <v>1.8019999988609925E-3</v>
      </c>
      <c r="K27" s="8">
        <f t="shared" si="3"/>
        <v>1.8019999988609925E-3</v>
      </c>
      <c r="O27" s="8">
        <f t="shared" ca="1" si="4"/>
        <v>5.1674448835062371E-3</v>
      </c>
      <c r="Q27" s="41">
        <f t="shared" si="5"/>
        <v>39067.0383</v>
      </c>
    </row>
    <row r="28" spans="1:18" s="8" customFormat="1" ht="12.95" customHeight="1" x14ac:dyDescent="0.2">
      <c r="A28" s="8" t="s">
        <v>43</v>
      </c>
      <c r="B28" s="9" t="s">
        <v>45</v>
      </c>
      <c r="C28" s="25">
        <v>54090.323799999998</v>
      </c>
      <c r="D28" s="25">
        <v>8.9999999999999998E-4</v>
      </c>
      <c r="E28" s="8">
        <f t="shared" si="0"/>
        <v>61.999352487178164</v>
      </c>
      <c r="F28" s="8">
        <f t="shared" si="1"/>
        <v>62</v>
      </c>
      <c r="G28" s="8">
        <f t="shared" si="2"/>
        <v>-2.480000039213337E-4</v>
      </c>
      <c r="K28" s="8">
        <f t="shared" si="3"/>
        <v>-2.480000039213337E-4</v>
      </c>
      <c r="O28" s="8">
        <f t="shared" ca="1" si="4"/>
        <v>5.1132379280713616E-3</v>
      </c>
      <c r="Q28" s="41">
        <f t="shared" si="5"/>
        <v>39071.823799999998</v>
      </c>
    </row>
    <row r="29" spans="1:18" s="8" customFormat="1" ht="12.95" customHeight="1" x14ac:dyDescent="0.2">
      <c r="A29" s="8" t="s">
        <v>43</v>
      </c>
      <c r="B29" s="9" t="s">
        <v>44</v>
      </c>
      <c r="C29" s="25">
        <v>54090.518100000001</v>
      </c>
      <c r="D29" s="25">
        <v>5.9999999999999995E-4</v>
      </c>
      <c r="E29" s="8">
        <f t="shared" si="0"/>
        <v>62.50665789391762</v>
      </c>
      <c r="F29" s="8">
        <f t="shared" si="1"/>
        <v>62.5</v>
      </c>
      <c r="G29" s="8">
        <f t="shared" si="2"/>
        <v>2.550000004703179E-3</v>
      </c>
      <c r="K29" s="8">
        <f t="shared" si="3"/>
        <v>2.550000004703179E-3</v>
      </c>
      <c r="O29" s="8">
        <f t="shared" ca="1" si="4"/>
        <v>5.111069649853966E-3</v>
      </c>
      <c r="Q29" s="41">
        <f t="shared" si="5"/>
        <v>39072.018100000001</v>
      </c>
    </row>
    <row r="30" spans="1:18" s="8" customFormat="1" ht="12.95" customHeight="1" x14ac:dyDescent="0.2">
      <c r="A30" s="8" t="s">
        <v>43</v>
      </c>
      <c r="B30" s="9" t="s">
        <v>44</v>
      </c>
      <c r="C30" s="25">
        <v>54097.408499999998</v>
      </c>
      <c r="D30" s="25">
        <v>2.0000000000000001E-4</v>
      </c>
      <c r="E30" s="8">
        <f t="shared" si="0"/>
        <v>80.497070526674946</v>
      </c>
      <c r="F30" s="8">
        <f t="shared" si="1"/>
        <v>80.5</v>
      </c>
      <c r="G30" s="8">
        <f t="shared" si="2"/>
        <v>-1.1220000014873222E-3</v>
      </c>
      <c r="K30" s="8">
        <f t="shared" si="3"/>
        <v>-1.1220000014873222E-3</v>
      </c>
      <c r="O30" s="8">
        <f t="shared" ca="1" si="4"/>
        <v>5.0330116340277448E-3</v>
      </c>
      <c r="Q30" s="41">
        <f t="shared" si="5"/>
        <v>39078.908499999998</v>
      </c>
    </row>
    <row r="31" spans="1:18" s="8" customFormat="1" ht="12.95" customHeight="1" x14ac:dyDescent="0.2">
      <c r="A31" s="8" t="s">
        <v>43</v>
      </c>
      <c r="B31" s="9" t="s">
        <v>45</v>
      </c>
      <c r="C31" s="25">
        <v>54097.599600000001</v>
      </c>
      <c r="D31" s="25">
        <v>4.0000000000000002E-4</v>
      </c>
      <c r="E31" s="8">
        <f t="shared" si="0"/>
        <v>80.996020929291234</v>
      </c>
      <c r="F31" s="8">
        <f t="shared" si="1"/>
        <v>81</v>
      </c>
      <c r="G31" s="8">
        <f t="shared" si="2"/>
        <v>-1.5239999993355013E-3</v>
      </c>
      <c r="K31" s="8">
        <f t="shared" si="3"/>
        <v>-1.5239999993355013E-3</v>
      </c>
      <c r="O31" s="8">
        <f t="shared" ca="1" si="4"/>
        <v>5.0308433558103501E-3</v>
      </c>
      <c r="Q31" s="41">
        <f t="shared" si="5"/>
        <v>39079.099600000001</v>
      </c>
    </row>
    <row r="32" spans="1:18" s="8" customFormat="1" ht="12.95" customHeight="1" x14ac:dyDescent="0.2">
      <c r="A32" s="26" t="s">
        <v>43</v>
      </c>
      <c r="B32" s="4" t="s">
        <v>44</v>
      </c>
      <c r="C32" s="3">
        <v>54114.263599999998</v>
      </c>
      <c r="D32" s="3">
        <v>4.0000000000000002E-4</v>
      </c>
      <c r="E32" s="8">
        <f t="shared" si="0"/>
        <v>124.50470491169619</v>
      </c>
      <c r="F32" s="8">
        <f t="shared" si="1"/>
        <v>124.5</v>
      </c>
      <c r="G32" s="8">
        <f t="shared" si="2"/>
        <v>1.8019999988609925E-3</v>
      </c>
      <c r="K32" s="8">
        <f t="shared" si="3"/>
        <v>1.8019999988609925E-3</v>
      </c>
      <c r="O32" s="8">
        <f t="shared" ca="1" si="4"/>
        <v>4.8422031508969822E-3</v>
      </c>
      <c r="Q32" s="41">
        <f t="shared" si="5"/>
        <v>39095.763599999998</v>
      </c>
    </row>
    <row r="33" spans="1:17" s="8" customFormat="1" ht="12.95" customHeight="1" x14ac:dyDescent="0.2">
      <c r="A33" s="26" t="s">
        <v>43</v>
      </c>
      <c r="B33" s="4" t="s">
        <v>45</v>
      </c>
      <c r="C33" s="3">
        <v>54114.451399999998</v>
      </c>
      <c r="D33" s="3">
        <v>5.0000000000000001E-4</v>
      </c>
      <c r="E33" s="8">
        <f t="shared" si="0"/>
        <v>124.99503921629797</v>
      </c>
      <c r="F33" s="8">
        <f t="shared" si="1"/>
        <v>125</v>
      </c>
      <c r="G33" s="8">
        <f t="shared" si="2"/>
        <v>-1.9000000029336661E-3</v>
      </c>
      <c r="K33" s="8">
        <f t="shared" si="3"/>
        <v>-1.9000000029336661E-3</v>
      </c>
      <c r="O33" s="8">
        <f t="shared" ca="1" si="4"/>
        <v>4.8400348726795875E-3</v>
      </c>
      <c r="Q33" s="41">
        <f t="shared" si="5"/>
        <v>39095.951399999998</v>
      </c>
    </row>
    <row r="34" spans="1:17" s="8" customFormat="1" ht="12.95" customHeight="1" x14ac:dyDescent="0.2">
      <c r="A34" s="26" t="s">
        <v>46</v>
      </c>
      <c r="B34" s="4" t="s">
        <v>44</v>
      </c>
      <c r="C34" s="3">
        <v>54474.2857</v>
      </c>
      <c r="D34" s="3"/>
      <c r="E34" s="8">
        <f t="shared" si="0"/>
        <v>1064.5003707533112</v>
      </c>
      <c r="F34" s="8">
        <f t="shared" si="1"/>
        <v>1064.5</v>
      </c>
      <c r="G34" s="8">
        <f t="shared" si="2"/>
        <v>1.4200000441633165E-4</v>
      </c>
      <c r="K34" s="8">
        <f t="shared" si="3"/>
        <v>1.4200000441633165E-4</v>
      </c>
      <c r="O34" s="8">
        <f t="shared" ca="1" si="4"/>
        <v>7.6584010219432098E-4</v>
      </c>
      <c r="Q34" s="41">
        <f t="shared" si="5"/>
        <v>39455.7857</v>
      </c>
    </row>
    <row r="35" spans="1:17" s="8" customFormat="1" ht="12.95" customHeight="1" x14ac:dyDescent="0.2">
      <c r="A35" s="3" t="s">
        <v>47</v>
      </c>
      <c r="B35" s="4" t="s">
        <v>45</v>
      </c>
      <c r="C35" s="3">
        <v>54848.671000000002</v>
      </c>
      <c r="D35" s="3">
        <v>5.9999999999999995E-4</v>
      </c>
      <c r="E35" s="8">
        <f t="shared" si="0"/>
        <v>2041.9974726112598</v>
      </c>
      <c r="F35" s="8">
        <f t="shared" si="1"/>
        <v>2042</v>
      </c>
      <c r="G35" s="8">
        <f t="shared" si="2"/>
        <v>-9.6800000028451905E-4</v>
      </c>
      <c r="K35" s="8">
        <f t="shared" si="3"/>
        <v>-9.6800000028451905E-4</v>
      </c>
      <c r="O35" s="8">
        <f t="shared" ca="1" si="4"/>
        <v>-3.4731438128129677E-3</v>
      </c>
      <c r="Q35" s="41">
        <f t="shared" si="5"/>
        <v>39830.171000000002</v>
      </c>
    </row>
    <row r="36" spans="1:17" s="8" customFormat="1" ht="12.95" customHeight="1" x14ac:dyDescent="0.2">
      <c r="A36" s="3" t="s">
        <v>48</v>
      </c>
      <c r="B36" s="4" t="s">
        <v>44</v>
      </c>
      <c r="C36" s="3">
        <v>55144.917000000001</v>
      </c>
      <c r="D36" s="3">
        <v>4.0000000000000002E-4</v>
      </c>
      <c r="E36" s="8">
        <f t="shared" si="0"/>
        <v>2815.477645142093</v>
      </c>
      <c r="F36" s="8">
        <f t="shared" si="1"/>
        <v>2815.5</v>
      </c>
      <c r="G36" s="8">
        <f t="shared" si="2"/>
        <v>-8.5619999954360537E-3</v>
      </c>
      <c r="K36" s="8">
        <f t="shared" si="3"/>
        <v>-8.5619999954360537E-3</v>
      </c>
      <c r="O36" s="8">
        <f t="shared" ca="1" si="4"/>
        <v>-6.827470215123083E-3</v>
      </c>
      <c r="Q36" s="41">
        <f t="shared" si="5"/>
        <v>40126.417000000001</v>
      </c>
    </row>
    <row r="37" spans="1:17" s="8" customFormat="1" ht="12.95" customHeight="1" x14ac:dyDescent="0.2">
      <c r="A37" s="3" t="s">
        <v>49</v>
      </c>
      <c r="B37" s="4" t="s">
        <v>44</v>
      </c>
      <c r="C37" s="3">
        <v>55564.686099999999</v>
      </c>
      <c r="D37" s="3">
        <v>2.9999999999999997E-4</v>
      </c>
      <c r="E37" s="8">
        <f t="shared" si="0"/>
        <v>3911.4690708191033</v>
      </c>
      <c r="F37" s="8">
        <f t="shared" si="1"/>
        <v>3911.5</v>
      </c>
      <c r="G37" s="8">
        <f t="shared" si="2"/>
        <v>-1.1846000001241919E-2</v>
      </c>
      <c r="K37" s="8">
        <f t="shared" si="3"/>
        <v>-1.1846000001241919E-2</v>
      </c>
      <c r="O37" s="8">
        <f t="shared" ca="1" si="4"/>
        <v>-1.1580336067652994E-2</v>
      </c>
      <c r="Q37" s="41">
        <f t="shared" si="5"/>
        <v>40546.186099999999</v>
      </c>
    </row>
    <row r="38" spans="1:17" s="8" customFormat="1" ht="12.95" customHeight="1" x14ac:dyDescent="0.2">
      <c r="A38" s="3" t="s">
        <v>50</v>
      </c>
      <c r="B38" s="4" t="s">
        <v>44</v>
      </c>
      <c r="C38" s="3">
        <v>55947.684500000003</v>
      </c>
      <c r="D38" s="3">
        <v>2.9999999999999997E-4</v>
      </c>
      <c r="E38" s="8">
        <f t="shared" si="0"/>
        <v>4911.4544495618948</v>
      </c>
      <c r="F38" s="8">
        <f t="shared" si="1"/>
        <v>4911.5</v>
      </c>
      <c r="G38" s="8">
        <f t="shared" si="2"/>
        <v>-1.7445999998017214E-2</v>
      </c>
      <c r="K38" s="8">
        <f t="shared" si="3"/>
        <v>-1.7445999998017214E-2</v>
      </c>
      <c r="O38" s="8">
        <f t="shared" ca="1" si="4"/>
        <v>-1.5916892502443061E-2</v>
      </c>
      <c r="Q38" s="41">
        <f t="shared" si="5"/>
        <v>40929.184500000003</v>
      </c>
    </row>
    <row r="39" spans="1:17" s="8" customFormat="1" ht="12.95" customHeight="1" x14ac:dyDescent="0.2">
      <c r="A39" s="5" t="s">
        <v>51</v>
      </c>
      <c r="B39" s="6" t="s">
        <v>45</v>
      </c>
      <c r="C39" s="5">
        <v>57416.678899999999</v>
      </c>
      <c r="D39" s="5">
        <v>1E-4</v>
      </c>
      <c r="E39" s="8">
        <f t="shared" si="0"/>
        <v>8746.9089095675226</v>
      </c>
      <c r="F39" s="8">
        <f t="shared" si="1"/>
        <v>8747</v>
      </c>
      <c r="G39" s="8">
        <f t="shared" si="2"/>
        <v>-3.4888000001956243E-2</v>
      </c>
      <c r="K39" s="8">
        <f t="shared" si="3"/>
        <v>-3.4888000001956243E-2</v>
      </c>
      <c r="O39" s="8">
        <f t="shared" ca="1" si="4"/>
        <v>-3.2549754708080358E-2</v>
      </c>
      <c r="Q39" s="41">
        <f t="shared" si="5"/>
        <v>42398.178899999999</v>
      </c>
    </row>
    <row r="40" spans="1:17" s="8" customFormat="1" ht="12.95" customHeight="1" x14ac:dyDescent="0.2">
      <c r="A40" s="27" t="s">
        <v>52</v>
      </c>
      <c r="B40" s="28" t="s">
        <v>45</v>
      </c>
      <c r="C40" s="29">
        <v>57720.399899999997</v>
      </c>
      <c r="D40" s="29">
        <v>1E-3</v>
      </c>
      <c r="E40" s="8">
        <f t="shared" si="0"/>
        <v>9539.9058495472564</v>
      </c>
      <c r="F40" s="8">
        <f t="shared" si="1"/>
        <v>9540</v>
      </c>
      <c r="G40" s="8">
        <f t="shared" si="2"/>
        <v>-3.6060000005818438E-2</v>
      </c>
      <c r="K40" s="8">
        <f t="shared" si="3"/>
        <v>-3.6060000005818438E-2</v>
      </c>
      <c r="O40" s="8">
        <f t="shared" ca="1" si="4"/>
        <v>-3.5988643960868871E-2</v>
      </c>
      <c r="Q40" s="41">
        <f t="shared" si="5"/>
        <v>42701.899899999997</v>
      </c>
    </row>
    <row r="41" spans="1:17" s="8" customFormat="1" ht="12.95" customHeight="1" x14ac:dyDescent="0.2">
      <c r="A41" s="35" t="s">
        <v>55</v>
      </c>
      <c r="B41" s="36" t="s">
        <v>45</v>
      </c>
      <c r="C41" s="37">
        <v>57774.411799999885</v>
      </c>
      <c r="D41" s="37">
        <v>5.9999999999999995E-4</v>
      </c>
      <c r="E41" s="8">
        <f t="shared" si="0"/>
        <v>9680.9276143327115</v>
      </c>
      <c r="F41" s="8">
        <f t="shared" si="1"/>
        <v>9681</v>
      </c>
      <c r="G41" s="8">
        <f t="shared" si="2"/>
        <v>-2.7724000115995295E-2</v>
      </c>
      <c r="K41" s="8">
        <f t="shared" si="3"/>
        <v>-2.7724000115995295E-2</v>
      </c>
      <c r="O41" s="8">
        <f t="shared" ca="1" si="4"/>
        <v>-3.6600098418174271E-2</v>
      </c>
      <c r="Q41" s="41">
        <f t="shared" si="5"/>
        <v>42755.911799999885</v>
      </c>
    </row>
    <row r="42" spans="1:17" s="8" customFormat="1" ht="12.95" customHeight="1" x14ac:dyDescent="0.2">
      <c r="A42" s="32" t="s">
        <v>54</v>
      </c>
      <c r="B42" s="33" t="s">
        <v>45</v>
      </c>
      <c r="C42" s="34">
        <v>57781.678200000002</v>
      </c>
      <c r="D42" s="34">
        <v>2.0000000000000001E-4</v>
      </c>
      <c r="E42" s="8">
        <f t="shared" si="0"/>
        <v>9699.8997399505042</v>
      </c>
      <c r="F42" s="8">
        <f t="shared" si="1"/>
        <v>9700</v>
      </c>
      <c r="G42" s="8">
        <f t="shared" si="2"/>
        <v>-3.8399999997636769E-2</v>
      </c>
      <c r="K42" s="8">
        <f t="shared" si="3"/>
        <v>-3.8399999997636769E-2</v>
      </c>
      <c r="O42" s="8">
        <f t="shared" ca="1" si="4"/>
        <v>-3.6682492990435286E-2</v>
      </c>
      <c r="Q42" s="41">
        <f t="shared" si="5"/>
        <v>42763.178200000002</v>
      </c>
    </row>
    <row r="43" spans="1:17" s="8" customFormat="1" ht="12.95" customHeight="1" x14ac:dyDescent="0.2">
      <c r="A43" s="30" t="s">
        <v>53</v>
      </c>
      <c r="B43" s="31" t="s">
        <v>45</v>
      </c>
      <c r="C43" s="30">
        <v>58133.655100000004</v>
      </c>
      <c r="D43" s="30">
        <v>1E-4</v>
      </c>
      <c r="E43" s="8">
        <f t="shared" si="0"/>
        <v>10618.889881045639</v>
      </c>
      <c r="F43" s="8">
        <f t="shared" si="1"/>
        <v>10619</v>
      </c>
      <c r="G43" s="8">
        <f t="shared" si="2"/>
        <v>-4.2175999995379243E-2</v>
      </c>
      <c r="K43" s="8">
        <f t="shared" si="3"/>
        <v>-4.2175999995379243E-2</v>
      </c>
      <c r="O43" s="8">
        <f t="shared" ca="1" si="4"/>
        <v>-4.0667788354007361E-2</v>
      </c>
      <c r="Q43" s="41">
        <f t="shared" si="5"/>
        <v>43115.155100000004</v>
      </c>
    </row>
    <row r="44" spans="1:17" s="8" customFormat="1" ht="12.95" customHeight="1" x14ac:dyDescent="0.2">
      <c r="A44" s="7" t="s">
        <v>56</v>
      </c>
      <c r="B44" s="38" t="s">
        <v>44</v>
      </c>
      <c r="C44" s="39">
        <v>59630.609199999999</v>
      </c>
      <c r="D44" s="40">
        <v>2.9999999999999997E-4</v>
      </c>
      <c r="E44" s="8">
        <f t="shared" si="0"/>
        <v>14527.345406314294</v>
      </c>
      <c r="F44" s="8">
        <f t="shared" si="1"/>
        <v>14527.5</v>
      </c>
      <c r="G44" s="8">
        <f t="shared" si="2"/>
        <v>-5.9209999999438878E-2</v>
      </c>
      <c r="K44" s="8">
        <f t="shared" si="3"/>
        <v>-5.9209999999438878E-2</v>
      </c>
      <c r="O44" s="8">
        <f t="shared" ca="1" si="4"/>
        <v>-5.7617219179384324E-2</v>
      </c>
      <c r="Q44" s="41">
        <f t="shared" si="5"/>
        <v>44612.109199999999</v>
      </c>
    </row>
    <row r="45" spans="1:17" s="8" customFormat="1" ht="12.95" customHeight="1" x14ac:dyDescent="0.2">
      <c r="Q45" s="41"/>
    </row>
    <row r="46" spans="1:17" s="8" customFormat="1" ht="12.95" customHeight="1" x14ac:dyDescent="0.2">
      <c r="Q46" s="41"/>
    </row>
    <row r="47" spans="1:17" s="8" customFormat="1" ht="12.95" customHeight="1" x14ac:dyDescent="0.2">
      <c r="Q47" s="41"/>
    </row>
    <row r="48" spans="1:17" s="8" customFormat="1" ht="12.95" customHeight="1" x14ac:dyDescent="0.2">
      <c r="Q48" s="41"/>
    </row>
    <row r="49" spans="17:17" s="8" customFormat="1" ht="12.95" customHeight="1" x14ac:dyDescent="0.2">
      <c r="Q49" s="41"/>
    </row>
    <row r="50" spans="17:17" s="8" customFormat="1" ht="12.95" customHeight="1" x14ac:dyDescent="0.2">
      <c r="Q50" s="41"/>
    </row>
    <row r="51" spans="17:17" s="8" customFormat="1" ht="12.95" customHeight="1" x14ac:dyDescent="0.2">
      <c r="Q51" s="41"/>
    </row>
    <row r="52" spans="17:17" s="8" customFormat="1" ht="12.95" customHeight="1" x14ac:dyDescent="0.2">
      <c r="Q52" s="41"/>
    </row>
    <row r="53" spans="17:17" s="8" customFormat="1" ht="12.95" customHeight="1" x14ac:dyDescent="0.2">
      <c r="Q53" s="41"/>
    </row>
    <row r="54" spans="17:17" s="8" customFormat="1" ht="12.95" customHeight="1" x14ac:dyDescent="0.2">
      <c r="Q54" s="41"/>
    </row>
    <row r="55" spans="17:17" s="8" customFormat="1" ht="12.95" customHeight="1" x14ac:dyDescent="0.2">
      <c r="Q55" s="41"/>
    </row>
    <row r="56" spans="17:17" s="8" customFormat="1" ht="12.95" customHeight="1" x14ac:dyDescent="0.2">
      <c r="Q56" s="41"/>
    </row>
    <row r="57" spans="17:17" s="8" customFormat="1" ht="12.95" customHeight="1" x14ac:dyDescent="0.2">
      <c r="Q57" s="41"/>
    </row>
    <row r="58" spans="17:17" s="8" customFormat="1" ht="12.95" customHeight="1" x14ac:dyDescent="0.2">
      <c r="Q58" s="41"/>
    </row>
    <row r="59" spans="17:17" s="8" customFormat="1" ht="12.95" customHeight="1" x14ac:dyDescent="0.2">
      <c r="Q59" s="41"/>
    </row>
    <row r="60" spans="17:17" s="8" customFormat="1" ht="12.95" customHeight="1" x14ac:dyDescent="0.2">
      <c r="Q60" s="41"/>
    </row>
    <row r="61" spans="17:17" s="8" customFormat="1" ht="12.95" customHeight="1" x14ac:dyDescent="0.2">
      <c r="Q61" s="41"/>
    </row>
    <row r="62" spans="17:17" s="8" customFormat="1" ht="12.95" customHeight="1" x14ac:dyDescent="0.2">
      <c r="Q62" s="41"/>
    </row>
    <row r="63" spans="17:17" s="8" customFormat="1" ht="12.95" customHeight="1" x14ac:dyDescent="0.2">
      <c r="Q63" s="41"/>
    </row>
    <row r="64" spans="17:17" s="8" customFormat="1" ht="12.95" customHeight="1" x14ac:dyDescent="0.2">
      <c r="Q64" s="41"/>
    </row>
    <row r="65" spans="17:17" s="8" customFormat="1" ht="12.95" customHeight="1" x14ac:dyDescent="0.2">
      <c r="Q65" s="41"/>
    </row>
    <row r="66" spans="17:17" s="8" customFormat="1" ht="12.95" customHeight="1" x14ac:dyDescent="0.2">
      <c r="Q66" s="41"/>
    </row>
    <row r="67" spans="17:17" s="8" customFormat="1" ht="12.95" customHeight="1" x14ac:dyDescent="0.2">
      <c r="Q67" s="41"/>
    </row>
    <row r="68" spans="17:17" s="8" customFormat="1" ht="12.95" customHeight="1" x14ac:dyDescent="0.2">
      <c r="Q68" s="41"/>
    </row>
    <row r="69" spans="17:17" s="8" customFormat="1" ht="12.95" customHeight="1" x14ac:dyDescent="0.2">
      <c r="Q69" s="41"/>
    </row>
    <row r="70" spans="17:17" s="8" customFormat="1" ht="12.95" customHeight="1" x14ac:dyDescent="0.2">
      <c r="Q70" s="41"/>
    </row>
    <row r="71" spans="17:17" s="8" customFormat="1" ht="12.95" customHeight="1" x14ac:dyDescent="0.2">
      <c r="Q71" s="41"/>
    </row>
    <row r="72" spans="17:17" s="8" customFormat="1" ht="12.95" customHeight="1" x14ac:dyDescent="0.2">
      <c r="Q72" s="41"/>
    </row>
    <row r="73" spans="17:17" s="8" customFormat="1" ht="12.95" customHeight="1" x14ac:dyDescent="0.2">
      <c r="Q73" s="41"/>
    </row>
    <row r="74" spans="17:17" s="8" customFormat="1" ht="12.95" customHeight="1" x14ac:dyDescent="0.2">
      <c r="Q74" s="41"/>
    </row>
    <row r="75" spans="17:17" s="8" customFormat="1" ht="12.95" customHeight="1" x14ac:dyDescent="0.2">
      <c r="Q75" s="41"/>
    </row>
    <row r="76" spans="17:17" s="8" customFormat="1" ht="12.95" customHeight="1" x14ac:dyDescent="0.2">
      <c r="Q76" s="41"/>
    </row>
    <row r="77" spans="17:17" s="8" customFormat="1" ht="12.95" customHeight="1" x14ac:dyDescent="0.2">
      <c r="Q77" s="41"/>
    </row>
    <row r="78" spans="17:17" s="8" customFormat="1" ht="12.95" customHeight="1" x14ac:dyDescent="0.2">
      <c r="Q78" s="41"/>
    </row>
    <row r="79" spans="17:17" s="8" customFormat="1" ht="12.95" customHeight="1" x14ac:dyDescent="0.2">
      <c r="Q79" s="41"/>
    </row>
    <row r="80" spans="17:17" s="8" customFormat="1" ht="12.95" customHeight="1" x14ac:dyDescent="0.2">
      <c r="Q80" s="41"/>
    </row>
    <row r="81" spans="17:17" s="8" customFormat="1" ht="12.95" customHeight="1" x14ac:dyDescent="0.2">
      <c r="Q81" s="41"/>
    </row>
    <row r="82" spans="17:17" s="8" customFormat="1" ht="12.95" customHeight="1" x14ac:dyDescent="0.2">
      <c r="Q82" s="41"/>
    </row>
    <row r="83" spans="17:17" s="8" customFormat="1" ht="12.95" customHeight="1" x14ac:dyDescent="0.2">
      <c r="Q83" s="41"/>
    </row>
    <row r="84" spans="17:17" s="8" customFormat="1" ht="12.95" customHeight="1" x14ac:dyDescent="0.2">
      <c r="Q84" s="41"/>
    </row>
    <row r="85" spans="17:17" s="8" customFormat="1" ht="12.95" customHeight="1" x14ac:dyDescent="0.2">
      <c r="Q85" s="41"/>
    </row>
    <row r="86" spans="17:17" s="8" customFormat="1" ht="12.95" customHeight="1" x14ac:dyDescent="0.2">
      <c r="Q86" s="41"/>
    </row>
    <row r="87" spans="17:17" s="8" customFormat="1" ht="12.95" customHeight="1" x14ac:dyDescent="0.2">
      <c r="Q87" s="41"/>
    </row>
    <row r="88" spans="17:17" s="8" customFormat="1" ht="12.95" customHeight="1" x14ac:dyDescent="0.2">
      <c r="Q88" s="41"/>
    </row>
    <row r="89" spans="17:17" s="8" customFormat="1" ht="12.95" customHeight="1" x14ac:dyDescent="0.2">
      <c r="Q89" s="41"/>
    </row>
    <row r="90" spans="17:17" s="8" customFormat="1" ht="12.95" customHeight="1" x14ac:dyDescent="0.2">
      <c r="Q90" s="41"/>
    </row>
    <row r="91" spans="17:17" s="8" customFormat="1" ht="12.95" customHeight="1" x14ac:dyDescent="0.2">
      <c r="Q91" s="41"/>
    </row>
    <row r="92" spans="17:17" s="8" customFormat="1" ht="12.95" customHeight="1" x14ac:dyDescent="0.2">
      <c r="Q92" s="41"/>
    </row>
    <row r="93" spans="17:17" s="8" customFormat="1" ht="12.95" customHeight="1" x14ac:dyDescent="0.2">
      <c r="Q93" s="41"/>
    </row>
    <row r="94" spans="17:17" s="8" customFormat="1" ht="12.95" customHeight="1" x14ac:dyDescent="0.2">
      <c r="Q94" s="41"/>
    </row>
    <row r="95" spans="17:17" s="8" customFormat="1" ht="12.95" customHeight="1" x14ac:dyDescent="0.2">
      <c r="Q95" s="41"/>
    </row>
    <row r="96" spans="17:17" s="8" customFormat="1" ht="12.95" customHeight="1" x14ac:dyDescent="0.2">
      <c r="Q96" s="41"/>
    </row>
    <row r="97" spans="17:17" s="8" customFormat="1" ht="12.95" customHeight="1" x14ac:dyDescent="0.2">
      <c r="Q97" s="41"/>
    </row>
    <row r="98" spans="17:17" s="8" customFormat="1" ht="12.95" customHeight="1" x14ac:dyDescent="0.2">
      <c r="Q98" s="41"/>
    </row>
    <row r="99" spans="17:17" s="8" customFormat="1" ht="12.95" customHeight="1" x14ac:dyDescent="0.2">
      <c r="Q99" s="41"/>
    </row>
    <row r="100" spans="17:17" s="8" customFormat="1" ht="12.95" customHeight="1" x14ac:dyDescent="0.2">
      <c r="Q100" s="41"/>
    </row>
    <row r="101" spans="17:17" s="8" customFormat="1" ht="12.95" customHeight="1" x14ac:dyDescent="0.2">
      <c r="Q101" s="41"/>
    </row>
    <row r="102" spans="17:17" s="8" customFormat="1" ht="12.95" customHeight="1" x14ac:dyDescent="0.2">
      <c r="Q102" s="41"/>
    </row>
    <row r="103" spans="17:17" s="8" customFormat="1" ht="12.95" customHeight="1" x14ac:dyDescent="0.2">
      <c r="Q103" s="41"/>
    </row>
    <row r="104" spans="17:17" s="8" customFormat="1" ht="12.95" customHeight="1" x14ac:dyDescent="0.2">
      <c r="Q104" s="41"/>
    </row>
    <row r="105" spans="17:17" s="8" customFormat="1" ht="12.95" customHeight="1" x14ac:dyDescent="0.2">
      <c r="Q105" s="41"/>
    </row>
    <row r="106" spans="17:17" s="8" customFormat="1" ht="12.95" customHeight="1" x14ac:dyDescent="0.2">
      <c r="Q106" s="41"/>
    </row>
    <row r="107" spans="17:17" s="8" customFormat="1" ht="12.95" customHeight="1" x14ac:dyDescent="0.2">
      <c r="Q107" s="41"/>
    </row>
    <row r="108" spans="17:17" s="8" customFormat="1" ht="12.95" customHeight="1" x14ac:dyDescent="0.2">
      <c r="Q108" s="41"/>
    </row>
    <row r="109" spans="17:17" s="8" customFormat="1" ht="12.95" customHeight="1" x14ac:dyDescent="0.2">
      <c r="Q109" s="41"/>
    </row>
    <row r="110" spans="17:17" s="8" customFormat="1" ht="12.95" customHeight="1" x14ac:dyDescent="0.2">
      <c r="Q110" s="41"/>
    </row>
    <row r="111" spans="17:17" s="8" customFormat="1" ht="12.95" customHeight="1" x14ac:dyDescent="0.2">
      <c r="Q111" s="41"/>
    </row>
    <row r="112" spans="17:17" s="8" customFormat="1" ht="12.95" customHeight="1" x14ac:dyDescent="0.2">
      <c r="Q112" s="41"/>
    </row>
    <row r="113" spans="17:17" s="8" customFormat="1" ht="12.95" customHeight="1" x14ac:dyDescent="0.2">
      <c r="Q113" s="41"/>
    </row>
    <row r="114" spans="17:17" s="8" customFormat="1" ht="12.95" customHeight="1" x14ac:dyDescent="0.2">
      <c r="Q114" s="41"/>
    </row>
    <row r="115" spans="17:17" s="8" customFormat="1" ht="12.95" customHeight="1" x14ac:dyDescent="0.2">
      <c r="Q115" s="41"/>
    </row>
    <row r="116" spans="17:17" s="8" customFormat="1" ht="12.95" customHeight="1" x14ac:dyDescent="0.2">
      <c r="Q116" s="41"/>
    </row>
    <row r="117" spans="17:17" s="8" customFormat="1" ht="12.95" customHeight="1" x14ac:dyDescent="0.2">
      <c r="Q117" s="41"/>
    </row>
    <row r="118" spans="17:17" s="8" customFormat="1" ht="12.95" customHeight="1" x14ac:dyDescent="0.2">
      <c r="Q118" s="41"/>
    </row>
    <row r="119" spans="17:17" s="8" customFormat="1" ht="12.95" customHeight="1" x14ac:dyDescent="0.2">
      <c r="Q119" s="41"/>
    </row>
    <row r="120" spans="17:17" s="8" customFormat="1" ht="12.95" customHeight="1" x14ac:dyDescent="0.2">
      <c r="Q120" s="41"/>
    </row>
    <row r="121" spans="17:17" s="8" customFormat="1" ht="12.95" customHeight="1" x14ac:dyDescent="0.2">
      <c r="Q121" s="41"/>
    </row>
    <row r="122" spans="17:17" s="8" customFormat="1" ht="12.95" customHeight="1" x14ac:dyDescent="0.2">
      <c r="Q122" s="41"/>
    </row>
    <row r="123" spans="17:17" s="8" customFormat="1" ht="12.95" customHeight="1" x14ac:dyDescent="0.2">
      <c r="Q123" s="41"/>
    </row>
    <row r="124" spans="17:17" s="8" customFormat="1" ht="12.95" customHeight="1" x14ac:dyDescent="0.2">
      <c r="Q124" s="41"/>
    </row>
    <row r="125" spans="17:17" s="8" customFormat="1" ht="12.95" customHeight="1" x14ac:dyDescent="0.2">
      <c r="Q125" s="41"/>
    </row>
    <row r="126" spans="17:17" s="8" customFormat="1" ht="12.95" customHeight="1" x14ac:dyDescent="0.2">
      <c r="Q126" s="41"/>
    </row>
    <row r="127" spans="17:17" s="8" customFormat="1" ht="12.95" customHeight="1" x14ac:dyDescent="0.2">
      <c r="Q127" s="41"/>
    </row>
    <row r="128" spans="17:17" s="8" customFormat="1" ht="12.95" customHeight="1" x14ac:dyDescent="0.2">
      <c r="Q128" s="41"/>
    </row>
    <row r="129" spans="17:17" s="8" customFormat="1" ht="12.95" customHeight="1" x14ac:dyDescent="0.2">
      <c r="Q129" s="41"/>
    </row>
    <row r="130" spans="17:17" s="8" customFormat="1" ht="12.95" customHeight="1" x14ac:dyDescent="0.2">
      <c r="Q130" s="41"/>
    </row>
    <row r="131" spans="17:17" s="8" customFormat="1" ht="12.95" customHeight="1" x14ac:dyDescent="0.2">
      <c r="Q131" s="41"/>
    </row>
    <row r="132" spans="17:17" s="8" customFormat="1" ht="12.95" customHeight="1" x14ac:dyDescent="0.2">
      <c r="Q132" s="41"/>
    </row>
    <row r="133" spans="17:17" s="8" customFormat="1" ht="12.95" customHeight="1" x14ac:dyDescent="0.2">
      <c r="Q133" s="41"/>
    </row>
    <row r="134" spans="17:17" s="8" customFormat="1" ht="12.95" customHeight="1" x14ac:dyDescent="0.2">
      <c r="Q134" s="41"/>
    </row>
    <row r="135" spans="17:17" s="8" customFormat="1" ht="12.95" customHeight="1" x14ac:dyDescent="0.2">
      <c r="Q135" s="41"/>
    </row>
    <row r="136" spans="17:17" s="8" customFormat="1" ht="12.95" customHeight="1" x14ac:dyDescent="0.2">
      <c r="Q136" s="41"/>
    </row>
    <row r="137" spans="17:17" s="8" customFormat="1" ht="12.95" customHeight="1" x14ac:dyDescent="0.2">
      <c r="Q137" s="41"/>
    </row>
    <row r="138" spans="17:17" s="8" customFormat="1" ht="12.95" customHeight="1" x14ac:dyDescent="0.2">
      <c r="Q138" s="41"/>
    </row>
    <row r="139" spans="17:17" s="8" customFormat="1" ht="12.95" customHeight="1" x14ac:dyDescent="0.2">
      <c r="Q139" s="41"/>
    </row>
    <row r="140" spans="17:17" s="8" customFormat="1" ht="12.95" customHeight="1" x14ac:dyDescent="0.2">
      <c r="Q140" s="41"/>
    </row>
    <row r="141" spans="17:17" s="8" customFormat="1" ht="12.95" customHeight="1" x14ac:dyDescent="0.2">
      <c r="Q141" s="41"/>
    </row>
    <row r="142" spans="17:17" s="8" customFormat="1" ht="12.95" customHeight="1" x14ac:dyDescent="0.2">
      <c r="Q142" s="41"/>
    </row>
    <row r="143" spans="17:17" s="8" customFormat="1" ht="12.95" customHeight="1" x14ac:dyDescent="0.2">
      <c r="Q143" s="41"/>
    </row>
    <row r="144" spans="17:17" s="8" customFormat="1" ht="12.95" customHeight="1" x14ac:dyDescent="0.2">
      <c r="Q144" s="41"/>
    </row>
    <row r="145" spans="17:17" s="8" customFormat="1" ht="12.95" customHeight="1" x14ac:dyDescent="0.2">
      <c r="Q145" s="41"/>
    </row>
    <row r="146" spans="17:17" s="8" customFormat="1" ht="12.95" customHeight="1" x14ac:dyDescent="0.2">
      <c r="Q146" s="41"/>
    </row>
    <row r="147" spans="17:17" s="8" customFormat="1" ht="12.95" customHeight="1" x14ac:dyDescent="0.2">
      <c r="Q147" s="41"/>
    </row>
    <row r="148" spans="17:17" s="8" customFormat="1" ht="12.95" customHeight="1" x14ac:dyDescent="0.2">
      <c r="Q148" s="41"/>
    </row>
    <row r="149" spans="17:17" s="8" customFormat="1" ht="12.95" customHeight="1" x14ac:dyDescent="0.2">
      <c r="Q149" s="41"/>
    </row>
    <row r="150" spans="17:17" s="8" customFormat="1" ht="12.95" customHeight="1" x14ac:dyDescent="0.2">
      <c r="Q150" s="41"/>
    </row>
    <row r="151" spans="17:17" s="8" customFormat="1" ht="12.95" customHeight="1" x14ac:dyDescent="0.2">
      <c r="Q151" s="41"/>
    </row>
    <row r="152" spans="17:17" s="8" customFormat="1" ht="12.95" customHeight="1" x14ac:dyDescent="0.2">
      <c r="Q152" s="41"/>
    </row>
    <row r="153" spans="17:17" s="8" customFormat="1" ht="12.95" customHeight="1" x14ac:dyDescent="0.2">
      <c r="Q153" s="41"/>
    </row>
    <row r="154" spans="17:17" s="8" customFormat="1" ht="12.95" customHeight="1" x14ac:dyDescent="0.2">
      <c r="Q154" s="41"/>
    </row>
    <row r="155" spans="17:17" s="8" customFormat="1" ht="12.95" customHeight="1" x14ac:dyDescent="0.2">
      <c r="Q155" s="41"/>
    </row>
    <row r="156" spans="17:17" s="8" customFormat="1" ht="12.95" customHeight="1" x14ac:dyDescent="0.2">
      <c r="Q156" s="41"/>
    </row>
    <row r="157" spans="17:17" s="8" customFormat="1" ht="12.95" customHeight="1" x14ac:dyDescent="0.2">
      <c r="Q157" s="41"/>
    </row>
    <row r="158" spans="17:17" s="8" customFormat="1" ht="12.95" customHeight="1" x14ac:dyDescent="0.2">
      <c r="Q158" s="41"/>
    </row>
    <row r="159" spans="17:17" s="8" customFormat="1" ht="12.95" customHeight="1" x14ac:dyDescent="0.2">
      <c r="Q159" s="41"/>
    </row>
    <row r="160" spans="17:17" s="8" customFormat="1" ht="12.95" customHeight="1" x14ac:dyDescent="0.2">
      <c r="Q160" s="41"/>
    </row>
    <row r="161" spans="17:17" s="8" customFormat="1" ht="12.95" customHeight="1" x14ac:dyDescent="0.2">
      <c r="Q161" s="41"/>
    </row>
    <row r="162" spans="17:17" s="8" customFormat="1" ht="12.95" customHeight="1" x14ac:dyDescent="0.2">
      <c r="Q162" s="41"/>
    </row>
    <row r="163" spans="17:17" s="8" customFormat="1" ht="12.95" customHeight="1" x14ac:dyDescent="0.2">
      <c r="Q163" s="41"/>
    </row>
    <row r="164" spans="17:17" s="8" customFormat="1" ht="12.95" customHeight="1" x14ac:dyDescent="0.2">
      <c r="Q164" s="41"/>
    </row>
    <row r="165" spans="17:17" s="8" customFormat="1" ht="12.95" customHeight="1" x14ac:dyDescent="0.2">
      <c r="Q165" s="41"/>
    </row>
    <row r="166" spans="17:17" s="8" customFormat="1" ht="12.95" customHeight="1" x14ac:dyDescent="0.2">
      <c r="Q166" s="41"/>
    </row>
    <row r="167" spans="17:17" s="8" customFormat="1" ht="12.95" customHeight="1" x14ac:dyDescent="0.2">
      <c r="Q167" s="41"/>
    </row>
    <row r="168" spans="17:17" s="8" customFormat="1" ht="12.95" customHeight="1" x14ac:dyDescent="0.2">
      <c r="Q168" s="41"/>
    </row>
    <row r="169" spans="17:17" s="8" customFormat="1" ht="12.95" customHeight="1" x14ac:dyDescent="0.2">
      <c r="Q169" s="41"/>
    </row>
    <row r="170" spans="17:17" s="8" customFormat="1" ht="12.95" customHeight="1" x14ac:dyDescent="0.2">
      <c r="Q170" s="41"/>
    </row>
    <row r="171" spans="17:17" s="8" customFormat="1" ht="12.95" customHeight="1" x14ac:dyDescent="0.2">
      <c r="Q171" s="41"/>
    </row>
    <row r="172" spans="17:17" s="8" customFormat="1" ht="12.95" customHeight="1" x14ac:dyDescent="0.2">
      <c r="Q172" s="41"/>
    </row>
    <row r="173" spans="17:17" s="8" customFormat="1" ht="12.95" customHeight="1" x14ac:dyDescent="0.2">
      <c r="Q173" s="41"/>
    </row>
    <row r="174" spans="17:17" s="8" customFormat="1" ht="12.95" customHeight="1" x14ac:dyDescent="0.2">
      <c r="Q174" s="41"/>
    </row>
    <row r="175" spans="17:17" s="8" customFormat="1" ht="12.95" customHeight="1" x14ac:dyDescent="0.2">
      <c r="Q175" s="41"/>
    </row>
    <row r="176" spans="17:17" s="8" customFormat="1" ht="12.95" customHeight="1" x14ac:dyDescent="0.2">
      <c r="Q176" s="41"/>
    </row>
    <row r="177" spans="17:17" s="8" customFormat="1" ht="12.95" customHeight="1" x14ac:dyDescent="0.2">
      <c r="Q177" s="41"/>
    </row>
    <row r="178" spans="17:17" s="8" customFormat="1" ht="12.95" customHeight="1" x14ac:dyDescent="0.2">
      <c r="Q178" s="41"/>
    </row>
    <row r="179" spans="17:17" s="8" customFormat="1" ht="12.95" customHeight="1" x14ac:dyDescent="0.2">
      <c r="Q179" s="41"/>
    </row>
    <row r="180" spans="17:17" s="8" customFormat="1" ht="12.95" customHeight="1" x14ac:dyDescent="0.2">
      <c r="Q180" s="41"/>
    </row>
    <row r="181" spans="17:17" s="8" customFormat="1" ht="12.95" customHeight="1" x14ac:dyDescent="0.2">
      <c r="Q181" s="41"/>
    </row>
    <row r="182" spans="17:17" s="8" customFormat="1" ht="12.95" customHeight="1" x14ac:dyDescent="0.2">
      <c r="Q182" s="41"/>
    </row>
    <row r="183" spans="17:17" s="8" customFormat="1" ht="12.95" customHeight="1" x14ac:dyDescent="0.2">
      <c r="Q183" s="41"/>
    </row>
    <row r="184" spans="17:17" s="8" customFormat="1" ht="12.95" customHeight="1" x14ac:dyDescent="0.2">
      <c r="Q184" s="41"/>
    </row>
    <row r="185" spans="17:17" s="8" customFormat="1" ht="12.95" customHeight="1" x14ac:dyDescent="0.2">
      <c r="Q185" s="41"/>
    </row>
    <row r="186" spans="17:17" s="8" customFormat="1" ht="12.95" customHeight="1" x14ac:dyDescent="0.2">
      <c r="Q186" s="41"/>
    </row>
    <row r="187" spans="17:17" s="8" customFormat="1" ht="12.95" customHeight="1" x14ac:dyDescent="0.2">
      <c r="Q187" s="41"/>
    </row>
    <row r="188" spans="17:17" s="8" customFormat="1" ht="12.95" customHeight="1" x14ac:dyDescent="0.2">
      <c r="Q188" s="41"/>
    </row>
    <row r="189" spans="17:17" s="8" customFormat="1" ht="12.95" customHeight="1" x14ac:dyDescent="0.2">
      <c r="Q189" s="41"/>
    </row>
    <row r="190" spans="17:17" s="8" customFormat="1" ht="12.95" customHeight="1" x14ac:dyDescent="0.2">
      <c r="Q190" s="41"/>
    </row>
    <row r="191" spans="17:17" s="8" customFormat="1" ht="12.95" customHeight="1" x14ac:dyDescent="0.2">
      <c r="Q191" s="41"/>
    </row>
    <row r="192" spans="17:17" s="8" customFormat="1" ht="12.95" customHeight="1" x14ac:dyDescent="0.2">
      <c r="Q192" s="41"/>
    </row>
    <row r="193" spans="17:17" s="8" customFormat="1" ht="12.95" customHeight="1" x14ac:dyDescent="0.2">
      <c r="Q193" s="41"/>
    </row>
    <row r="194" spans="17:17" s="8" customFormat="1" ht="12.95" customHeight="1" x14ac:dyDescent="0.2">
      <c r="Q194" s="41"/>
    </row>
    <row r="195" spans="17:17" s="8" customFormat="1" ht="12.95" customHeight="1" x14ac:dyDescent="0.2">
      <c r="Q195" s="41"/>
    </row>
    <row r="196" spans="17:17" s="8" customFormat="1" ht="12.95" customHeight="1" x14ac:dyDescent="0.2">
      <c r="Q196" s="41"/>
    </row>
    <row r="197" spans="17:17" s="8" customFormat="1" ht="12.95" customHeight="1" x14ac:dyDescent="0.2">
      <c r="Q197" s="41"/>
    </row>
    <row r="198" spans="17:17" s="8" customFormat="1" ht="12.95" customHeight="1" x14ac:dyDescent="0.2">
      <c r="Q198" s="41"/>
    </row>
    <row r="199" spans="17:17" s="8" customFormat="1" ht="12.95" customHeight="1" x14ac:dyDescent="0.2">
      <c r="Q199" s="41"/>
    </row>
    <row r="200" spans="17:17" s="8" customFormat="1" ht="12.95" customHeight="1" x14ac:dyDescent="0.2">
      <c r="Q200" s="41"/>
    </row>
    <row r="201" spans="17:17" s="8" customFormat="1" ht="12.95" customHeight="1" x14ac:dyDescent="0.2">
      <c r="Q201" s="41"/>
    </row>
    <row r="202" spans="17:17" s="8" customFormat="1" ht="12.95" customHeight="1" x14ac:dyDescent="0.2">
      <c r="Q202" s="41"/>
    </row>
    <row r="203" spans="17:17" s="8" customFormat="1" ht="12.95" customHeight="1" x14ac:dyDescent="0.2">
      <c r="Q203" s="41"/>
    </row>
    <row r="204" spans="17:17" s="8" customFormat="1" ht="12.95" customHeight="1" x14ac:dyDescent="0.2">
      <c r="Q204" s="41"/>
    </row>
    <row r="205" spans="17:17" s="8" customFormat="1" ht="12.95" customHeight="1" x14ac:dyDescent="0.2">
      <c r="Q205" s="41"/>
    </row>
    <row r="206" spans="17:17" s="8" customFormat="1" ht="12.95" customHeight="1" x14ac:dyDescent="0.2">
      <c r="Q206" s="41"/>
    </row>
    <row r="207" spans="17:17" s="8" customFormat="1" ht="12.95" customHeight="1" x14ac:dyDescent="0.2">
      <c r="Q207" s="41"/>
    </row>
    <row r="208" spans="17:17" s="8" customFormat="1" ht="12.95" customHeight="1" x14ac:dyDescent="0.2">
      <c r="Q208" s="41"/>
    </row>
    <row r="209" spans="17:17" s="8" customFormat="1" ht="12.95" customHeight="1" x14ac:dyDescent="0.2">
      <c r="Q209" s="41"/>
    </row>
    <row r="210" spans="17:17" s="8" customFormat="1" ht="12.95" customHeight="1" x14ac:dyDescent="0.2">
      <c r="Q210" s="41"/>
    </row>
    <row r="211" spans="17:17" s="8" customFormat="1" ht="12.95" customHeight="1" x14ac:dyDescent="0.2">
      <c r="Q211" s="41"/>
    </row>
    <row r="212" spans="17:17" s="8" customFormat="1" ht="12.95" customHeight="1" x14ac:dyDescent="0.2">
      <c r="Q212" s="41"/>
    </row>
    <row r="213" spans="17:17" s="8" customFormat="1" ht="12.95" customHeight="1" x14ac:dyDescent="0.2">
      <c r="Q213" s="41"/>
    </row>
    <row r="214" spans="17:17" s="8" customFormat="1" ht="12.95" customHeight="1" x14ac:dyDescent="0.2">
      <c r="Q214" s="41"/>
    </row>
    <row r="215" spans="17:17" s="8" customFormat="1" ht="12.95" customHeight="1" x14ac:dyDescent="0.2">
      <c r="Q215" s="41"/>
    </row>
    <row r="216" spans="17:17" s="8" customFormat="1" ht="12.95" customHeight="1" x14ac:dyDescent="0.2">
      <c r="Q216" s="41"/>
    </row>
    <row r="217" spans="17:17" s="8" customFormat="1" ht="12.95" customHeight="1" x14ac:dyDescent="0.2">
      <c r="Q217" s="41"/>
    </row>
    <row r="218" spans="17:17" s="8" customFormat="1" ht="12.95" customHeight="1" x14ac:dyDescent="0.2">
      <c r="Q218" s="41"/>
    </row>
    <row r="219" spans="17:17" s="8" customFormat="1" ht="12.95" customHeight="1" x14ac:dyDescent="0.2">
      <c r="Q219" s="41"/>
    </row>
    <row r="220" spans="17:17" s="8" customFormat="1" ht="12.95" customHeight="1" x14ac:dyDescent="0.2">
      <c r="Q220" s="41"/>
    </row>
    <row r="221" spans="17:17" s="8" customFormat="1" ht="12.95" customHeight="1" x14ac:dyDescent="0.2">
      <c r="Q221" s="41"/>
    </row>
    <row r="222" spans="17:17" s="8" customFormat="1" ht="12.95" customHeight="1" x14ac:dyDescent="0.2">
      <c r="Q222" s="41"/>
    </row>
    <row r="223" spans="17:17" s="8" customFormat="1" ht="12.95" customHeight="1" x14ac:dyDescent="0.2">
      <c r="Q223" s="41"/>
    </row>
    <row r="224" spans="17:17" s="8" customFormat="1" ht="12.95" customHeight="1" x14ac:dyDescent="0.2">
      <c r="Q224" s="41"/>
    </row>
    <row r="225" spans="17:17" s="8" customFormat="1" ht="12.95" customHeight="1" x14ac:dyDescent="0.2">
      <c r="Q225" s="41"/>
    </row>
    <row r="226" spans="17:17" s="8" customFormat="1" ht="12.95" customHeight="1" x14ac:dyDescent="0.2">
      <c r="Q226" s="41"/>
    </row>
    <row r="227" spans="17:17" s="8" customFormat="1" ht="12.95" customHeight="1" x14ac:dyDescent="0.2">
      <c r="Q227" s="41"/>
    </row>
    <row r="228" spans="17:17" s="8" customFormat="1" ht="12.95" customHeight="1" x14ac:dyDescent="0.2">
      <c r="Q228" s="41"/>
    </row>
    <row r="229" spans="17:17" s="8" customFormat="1" ht="12.95" customHeight="1" x14ac:dyDescent="0.2">
      <c r="Q229" s="41"/>
    </row>
    <row r="230" spans="17:17" s="8" customFormat="1" ht="12.95" customHeight="1" x14ac:dyDescent="0.2">
      <c r="Q230" s="41"/>
    </row>
    <row r="231" spans="17:17" s="8" customFormat="1" ht="12.95" customHeight="1" x14ac:dyDescent="0.2">
      <c r="Q231" s="41"/>
    </row>
    <row r="232" spans="17:17" s="8" customFormat="1" ht="12.95" customHeight="1" x14ac:dyDescent="0.2">
      <c r="Q232" s="41"/>
    </row>
    <row r="233" spans="17:17" s="8" customFormat="1" ht="12.95" customHeight="1" x14ac:dyDescent="0.2">
      <c r="Q233" s="41"/>
    </row>
    <row r="234" spans="17:17" s="8" customFormat="1" ht="12.95" customHeight="1" x14ac:dyDescent="0.2">
      <c r="Q234" s="41"/>
    </row>
    <row r="235" spans="17:17" s="8" customFormat="1" ht="12.95" customHeight="1" x14ac:dyDescent="0.2">
      <c r="Q235" s="41"/>
    </row>
    <row r="236" spans="17:17" s="8" customFormat="1" ht="12.95" customHeight="1" x14ac:dyDescent="0.2">
      <c r="Q236" s="41"/>
    </row>
    <row r="237" spans="17:17" s="8" customFormat="1" ht="12.95" customHeight="1" x14ac:dyDescent="0.2">
      <c r="Q237" s="41"/>
    </row>
    <row r="238" spans="17:17" s="8" customFormat="1" ht="12.95" customHeight="1" x14ac:dyDescent="0.2">
      <c r="Q238" s="41"/>
    </row>
    <row r="239" spans="17:17" s="8" customFormat="1" ht="12.95" customHeight="1" x14ac:dyDescent="0.2">
      <c r="Q239" s="41"/>
    </row>
    <row r="240" spans="17:17" s="8" customFormat="1" ht="12.95" customHeight="1" x14ac:dyDescent="0.2">
      <c r="Q240" s="41"/>
    </row>
    <row r="241" spans="17:17" s="8" customFormat="1" ht="12.95" customHeight="1" x14ac:dyDescent="0.2">
      <c r="Q241" s="41"/>
    </row>
    <row r="242" spans="17:17" s="8" customFormat="1" ht="12.95" customHeight="1" x14ac:dyDescent="0.2">
      <c r="Q242" s="41"/>
    </row>
    <row r="243" spans="17:17" s="8" customFormat="1" ht="12.95" customHeight="1" x14ac:dyDescent="0.2">
      <c r="Q243" s="41"/>
    </row>
    <row r="244" spans="17:17" s="8" customFormat="1" ht="12.95" customHeight="1" x14ac:dyDescent="0.2">
      <c r="Q244" s="41"/>
    </row>
    <row r="245" spans="17:17" s="8" customFormat="1" ht="12.95" customHeight="1" x14ac:dyDescent="0.2">
      <c r="Q245" s="41"/>
    </row>
    <row r="246" spans="17:17" s="8" customFormat="1" ht="12.95" customHeight="1" x14ac:dyDescent="0.2">
      <c r="Q246" s="41"/>
    </row>
    <row r="247" spans="17:17" s="8" customFormat="1" ht="12.95" customHeight="1" x14ac:dyDescent="0.2">
      <c r="Q247" s="41"/>
    </row>
    <row r="248" spans="17:17" s="8" customFormat="1" ht="12.95" customHeight="1" x14ac:dyDescent="0.2">
      <c r="Q248" s="41"/>
    </row>
    <row r="249" spans="17:17" s="8" customFormat="1" ht="12.95" customHeight="1" x14ac:dyDescent="0.2">
      <c r="Q249" s="41"/>
    </row>
    <row r="250" spans="17:17" s="8" customFormat="1" ht="12.95" customHeight="1" x14ac:dyDescent="0.2">
      <c r="Q250" s="41"/>
    </row>
    <row r="251" spans="17:17" s="8" customFormat="1" ht="12.95" customHeight="1" x14ac:dyDescent="0.2">
      <c r="Q251" s="41"/>
    </row>
    <row r="252" spans="17:17" s="8" customFormat="1" ht="12.95" customHeight="1" x14ac:dyDescent="0.2">
      <c r="Q252" s="41"/>
    </row>
    <row r="253" spans="17:17" s="8" customFormat="1" ht="12.95" customHeight="1" x14ac:dyDescent="0.2">
      <c r="Q253" s="41"/>
    </row>
    <row r="254" spans="17:17" s="8" customFormat="1" ht="12.95" customHeight="1" x14ac:dyDescent="0.2">
      <c r="Q254" s="41"/>
    </row>
    <row r="255" spans="17:17" s="8" customFormat="1" ht="12.95" customHeight="1" x14ac:dyDescent="0.2">
      <c r="Q255" s="41"/>
    </row>
    <row r="256" spans="17:17" s="8" customFormat="1" ht="12.95" customHeight="1" x14ac:dyDescent="0.2">
      <c r="Q256" s="41"/>
    </row>
    <row r="257" spans="17:17" s="8" customFormat="1" ht="12.95" customHeight="1" x14ac:dyDescent="0.2">
      <c r="Q257" s="41"/>
    </row>
    <row r="258" spans="17:17" s="8" customFormat="1" ht="12.95" customHeight="1" x14ac:dyDescent="0.2">
      <c r="Q258" s="41"/>
    </row>
    <row r="259" spans="17:17" s="8" customFormat="1" ht="12.95" customHeight="1" x14ac:dyDescent="0.2">
      <c r="Q259" s="41"/>
    </row>
    <row r="260" spans="17:17" s="8" customFormat="1" ht="12.95" customHeight="1" x14ac:dyDescent="0.2">
      <c r="Q260" s="41"/>
    </row>
    <row r="261" spans="17:17" s="8" customFormat="1" ht="12.95" customHeight="1" x14ac:dyDescent="0.2">
      <c r="Q261" s="41"/>
    </row>
    <row r="262" spans="17:17" s="8" customFormat="1" ht="12.95" customHeight="1" x14ac:dyDescent="0.2">
      <c r="Q262" s="41"/>
    </row>
    <row r="263" spans="17:17" s="8" customFormat="1" ht="12.95" customHeight="1" x14ac:dyDescent="0.2">
      <c r="Q263" s="41"/>
    </row>
    <row r="264" spans="17:17" s="8" customFormat="1" ht="12.95" customHeight="1" x14ac:dyDescent="0.2">
      <c r="Q264" s="41"/>
    </row>
    <row r="265" spans="17:17" s="8" customFormat="1" ht="12.95" customHeight="1" x14ac:dyDescent="0.2">
      <c r="Q265" s="41"/>
    </row>
    <row r="266" spans="17:17" s="8" customFormat="1" ht="12.95" customHeight="1" x14ac:dyDescent="0.2">
      <c r="Q266" s="41"/>
    </row>
    <row r="267" spans="17:17" s="8" customFormat="1" ht="12.95" customHeight="1" x14ac:dyDescent="0.2">
      <c r="Q267" s="41"/>
    </row>
    <row r="268" spans="17:17" s="8" customFormat="1" ht="12.95" customHeight="1" x14ac:dyDescent="0.2">
      <c r="Q268" s="41"/>
    </row>
    <row r="269" spans="17:17" s="8" customFormat="1" ht="12.95" customHeight="1" x14ac:dyDescent="0.2">
      <c r="Q269" s="41"/>
    </row>
    <row r="270" spans="17:17" s="8" customFormat="1" ht="12.95" customHeight="1" x14ac:dyDescent="0.2">
      <c r="Q270" s="41"/>
    </row>
    <row r="271" spans="17:17" s="8" customFormat="1" ht="12.95" customHeight="1" x14ac:dyDescent="0.2">
      <c r="Q271" s="41"/>
    </row>
    <row r="272" spans="17:17" s="8" customFormat="1" ht="12.95" customHeight="1" x14ac:dyDescent="0.2">
      <c r="Q272" s="41"/>
    </row>
    <row r="273" spans="17:17" s="8" customFormat="1" ht="12.95" customHeight="1" x14ac:dyDescent="0.2">
      <c r="Q273" s="41"/>
    </row>
    <row r="274" spans="17:17" s="8" customFormat="1" ht="12.95" customHeight="1" x14ac:dyDescent="0.2">
      <c r="Q274" s="41"/>
    </row>
    <row r="275" spans="17:17" s="8" customFormat="1" ht="12.95" customHeight="1" x14ac:dyDescent="0.2">
      <c r="Q275" s="41"/>
    </row>
    <row r="276" spans="17:17" s="8" customFormat="1" ht="12.95" customHeight="1" x14ac:dyDescent="0.2">
      <c r="Q276" s="41"/>
    </row>
    <row r="277" spans="17:17" s="8" customFormat="1" ht="12.95" customHeight="1" x14ac:dyDescent="0.2">
      <c r="Q277" s="41"/>
    </row>
    <row r="278" spans="17:17" s="8" customFormat="1" ht="12.95" customHeight="1" x14ac:dyDescent="0.2">
      <c r="Q278" s="41"/>
    </row>
    <row r="279" spans="17:17" s="8" customFormat="1" ht="12.95" customHeight="1" x14ac:dyDescent="0.2">
      <c r="Q279" s="41"/>
    </row>
    <row r="280" spans="17:17" s="8" customFormat="1" ht="12.95" customHeight="1" x14ac:dyDescent="0.2">
      <c r="Q280" s="41"/>
    </row>
    <row r="281" spans="17:17" s="8" customFormat="1" ht="12.95" customHeight="1" x14ac:dyDescent="0.2">
      <c r="Q281" s="41"/>
    </row>
    <row r="282" spans="17:17" s="8" customFormat="1" ht="12.95" customHeight="1" x14ac:dyDescent="0.2">
      <c r="Q282" s="41"/>
    </row>
    <row r="283" spans="17:17" s="8" customFormat="1" ht="12.95" customHeight="1" x14ac:dyDescent="0.2">
      <c r="Q283" s="41"/>
    </row>
    <row r="284" spans="17:17" s="8" customFormat="1" ht="12.95" customHeight="1" x14ac:dyDescent="0.2">
      <c r="Q284" s="41"/>
    </row>
    <row r="285" spans="17:17" s="8" customFormat="1" ht="12.95" customHeight="1" x14ac:dyDescent="0.2">
      <c r="Q285" s="41"/>
    </row>
    <row r="286" spans="17:17" s="8" customFormat="1" ht="12.95" customHeight="1" x14ac:dyDescent="0.2">
      <c r="Q286" s="41"/>
    </row>
    <row r="287" spans="17:17" s="8" customFormat="1" ht="12.95" customHeight="1" x14ac:dyDescent="0.2">
      <c r="Q287" s="41"/>
    </row>
    <row r="288" spans="17:17" s="8" customFormat="1" ht="12.95" customHeight="1" x14ac:dyDescent="0.2">
      <c r="Q288" s="41"/>
    </row>
    <row r="289" spans="17:17" s="8" customFormat="1" ht="12.95" customHeight="1" x14ac:dyDescent="0.2">
      <c r="Q289" s="41"/>
    </row>
    <row r="290" spans="17:17" s="8" customFormat="1" ht="12.95" customHeight="1" x14ac:dyDescent="0.2">
      <c r="Q290" s="41"/>
    </row>
    <row r="291" spans="17:17" s="8" customFormat="1" ht="12.95" customHeight="1" x14ac:dyDescent="0.2">
      <c r="Q291" s="41"/>
    </row>
    <row r="292" spans="17:17" s="8" customFormat="1" ht="12.95" customHeight="1" x14ac:dyDescent="0.2">
      <c r="Q292" s="41"/>
    </row>
    <row r="293" spans="17:17" s="8" customFormat="1" ht="12.95" customHeight="1" x14ac:dyDescent="0.2">
      <c r="Q293" s="41"/>
    </row>
    <row r="294" spans="17:17" s="8" customFormat="1" ht="12.95" customHeight="1" x14ac:dyDescent="0.2">
      <c r="Q294" s="41"/>
    </row>
    <row r="295" spans="17:17" s="8" customFormat="1" ht="12.95" customHeight="1" x14ac:dyDescent="0.2">
      <c r="Q295" s="41"/>
    </row>
    <row r="296" spans="17:17" s="8" customFormat="1" ht="12.95" customHeight="1" x14ac:dyDescent="0.2">
      <c r="Q296" s="41"/>
    </row>
    <row r="297" spans="17:17" s="8" customFormat="1" ht="12.95" customHeight="1" x14ac:dyDescent="0.2">
      <c r="Q297" s="41"/>
    </row>
    <row r="298" spans="17:17" s="8" customFormat="1" ht="12.95" customHeight="1" x14ac:dyDescent="0.2">
      <c r="Q298" s="41"/>
    </row>
    <row r="299" spans="17:17" s="8" customFormat="1" ht="12.95" customHeight="1" x14ac:dyDescent="0.2">
      <c r="Q299" s="41"/>
    </row>
    <row r="300" spans="17:17" s="8" customFormat="1" ht="12.95" customHeight="1" x14ac:dyDescent="0.2">
      <c r="Q300" s="41"/>
    </row>
    <row r="301" spans="17:17" s="8" customFormat="1" ht="12.95" customHeight="1" x14ac:dyDescent="0.2">
      <c r="Q301" s="41"/>
    </row>
    <row r="302" spans="17:17" s="8" customFormat="1" ht="12.95" customHeight="1" x14ac:dyDescent="0.2">
      <c r="Q302" s="41"/>
    </row>
    <row r="303" spans="17:17" s="8" customFormat="1" ht="12.95" customHeight="1" x14ac:dyDescent="0.2">
      <c r="Q303" s="41"/>
    </row>
    <row r="304" spans="17:17" s="8" customFormat="1" ht="12.95" customHeight="1" x14ac:dyDescent="0.2">
      <c r="Q304" s="41"/>
    </row>
    <row r="305" spans="17:17" s="8" customFormat="1" ht="12.95" customHeight="1" x14ac:dyDescent="0.2">
      <c r="Q305" s="41"/>
    </row>
    <row r="306" spans="17:17" s="8" customFormat="1" ht="12.95" customHeight="1" x14ac:dyDescent="0.2">
      <c r="Q306" s="41"/>
    </row>
    <row r="307" spans="17:17" s="8" customFormat="1" ht="12.95" customHeight="1" x14ac:dyDescent="0.2">
      <c r="Q307" s="41"/>
    </row>
    <row r="308" spans="17:17" s="8" customFormat="1" ht="12.95" customHeight="1" x14ac:dyDescent="0.2">
      <c r="Q308" s="41"/>
    </row>
    <row r="309" spans="17:17" s="8" customFormat="1" ht="12.95" customHeight="1" x14ac:dyDescent="0.2">
      <c r="Q309" s="41"/>
    </row>
    <row r="310" spans="17:17" s="8" customFormat="1" ht="12.95" customHeight="1" x14ac:dyDescent="0.2">
      <c r="Q310" s="41"/>
    </row>
    <row r="311" spans="17:17" s="8" customFormat="1" ht="12.95" customHeight="1" x14ac:dyDescent="0.2">
      <c r="Q311" s="41"/>
    </row>
    <row r="312" spans="17:17" s="8" customFormat="1" ht="12.95" customHeight="1" x14ac:dyDescent="0.2">
      <c r="Q312" s="41"/>
    </row>
    <row r="313" spans="17:17" s="8" customFormat="1" ht="12.95" customHeight="1" x14ac:dyDescent="0.2">
      <c r="Q313" s="41"/>
    </row>
    <row r="314" spans="17:17" s="8" customFormat="1" ht="12.95" customHeight="1" x14ac:dyDescent="0.2">
      <c r="Q314" s="41"/>
    </row>
    <row r="315" spans="17:17" s="8" customFormat="1" ht="12.95" customHeight="1" x14ac:dyDescent="0.2">
      <c r="Q315" s="41"/>
    </row>
    <row r="316" spans="17:17" s="8" customFormat="1" ht="12.95" customHeight="1" x14ac:dyDescent="0.2">
      <c r="Q316" s="41"/>
    </row>
    <row r="317" spans="17:17" s="8" customFormat="1" ht="12.95" customHeight="1" x14ac:dyDescent="0.2">
      <c r="Q317" s="41"/>
    </row>
    <row r="318" spans="17:17" s="8" customFormat="1" ht="12.95" customHeight="1" x14ac:dyDescent="0.2">
      <c r="Q318" s="41"/>
    </row>
    <row r="319" spans="17:17" s="8" customFormat="1" ht="12.95" customHeight="1" x14ac:dyDescent="0.2">
      <c r="Q319" s="41"/>
    </row>
    <row r="320" spans="17:17" s="8" customFormat="1" ht="12.95" customHeight="1" x14ac:dyDescent="0.2">
      <c r="Q320" s="41"/>
    </row>
    <row r="321" spans="17:17" s="8" customFormat="1" ht="12.95" customHeight="1" x14ac:dyDescent="0.2">
      <c r="Q321" s="41"/>
    </row>
    <row r="322" spans="17:17" s="8" customFormat="1" ht="12.95" customHeight="1" x14ac:dyDescent="0.2">
      <c r="Q322" s="41"/>
    </row>
    <row r="323" spans="17:17" s="8" customFormat="1" ht="12.95" customHeight="1" x14ac:dyDescent="0.2">
      <c r="Q323" s="41"/>
    </row>
    <row r="324" spans="17:17" s="8" customFormat="1" ht="12.95" customHeight="1" x14ac:dyDescent="0.2">
      <c r="Q324" s="41"/>
    </row>
    <row r="325" spans="17:17" s="8" customFormat="1" ht="12.95" customHeight="1" x14ac:dyDescent="0.2">
      <c r="Q325" s="41"/>
    </row>
    <row r="326" spans="17:17" s="8" customFormat="1" ht="12.95" customHeight="1" x14ac:dyDescent="0.2">
      <c r="Q326" s="41"/>
    </row>
    <row r="327" spans="17:17" s="8" customFormat="1" ht="12.95" customHeight="1" x14ac:dyDescent="0.2">
      <c r="Q327" s="41"/>
    </row>
    <row r="328" spans="17:17" s="8" customFormat="1" ht="12.95" customHeight="1" x14ac:dyDescent="0.2">
      <c r="Q328" s="41"/>
    </row>
    <row r="329" spans="17:17" s="8" customFormat="1" ht="12.95" customHeight="1" x14ac:dyDescent="0.2">
      <c r="Q329" s="41"/>
    </row>
    <row r="330" spans="17:17" s="8" customFormat="1" ht="12.95" customHeight="1" x14ac:dyDescent="0.2">
      <c r="Q330" s="41"/>
    </row>
    <row r="331" spans="17:17" s="8" customFormat="1" ht="12.95" customHeight="1" x14ac:dyDescent="0.2">
      <c r="Q331" s="41"/>
    </row>
    <row r="332" spans="17:17" s="8" customFormat="1" ht="12.95" customHeight="1" x14ac:dyDescent="0.2">
      <c r="Q332" s="41"/>
    </row>
    <row r="333" spans="17:17" s="8" customFormat="1" ht="12.95" customHeight="1" x14ac:dyDescent="0.2">
      <c r="Q333" s="41"/>
    </row>
    <row r="334" spans="17:17" s="8" customFormat="1" ht="12.95" customHeight="1" x14ac:dyDescent="0.2">
      <c r="Q334" s="41"/>
    </row>
    <row r="335" spans="17:17" s="8" customFormat="1" ht="12.95" customHeight="1" x14ac:dyDescent="0.2">
      <c r="Q335" s="41"/>
    </row>
    <row r="336" spans="17:17" s="8" customFormat="1" ht="12.95" customHeight="1" x14ac:dyDescent="0.2">
      <c r="Q336" s="41"/>
    </row>
    <row r="337" spans="17:17" s="8" customFormat="1" ht="12.95" customHeight="1" x14ac:dyDescent="0.2">
      <c r="Q337" s="41"/>
    </row>
    <row r="338" spans="17:17" s="8" customFormat="1" ht="12.95" customHeight="1" x14ac:dyDescent="0.2">
      <c r="Q338" s="41"/>
    </row>
    <row r="339" spans="17:17" s="8" customFormat="1" ht="12.95" customHeight="1" x14ac:dyDescent="0.2">
      <c r="Q339" s="41"/>
    </row>
    <row r="340" spans="17:17" s="8" customFormat="1" ht="12.95" customHeight="1" x14ac:dyDescent="0.2">
      <c r="Q340" s="41"/>
    </row>
    <row r="341" spans="17:17" s="8" customFormat="1" ht="12.95" customHeight="1" x14ac:dyDescent="0.2">
      <c r="Q341" s="41"/>
    </row>
    <row r="342" spans="17:17" s="8" customFormat="1" ht="12.95" customHeight="1" x14ac:dyDescent="0.2">
      <c r="Q342" s="41"/>
    </row>
    <row r="343" spans="17:17" s="8" customFormat="1" ht="12.95" customHeight="1" x14ac:dyDescent="0.2">
      <c r="Q343" s="41"/>
    </row>
    <row r="344" spans="17:17" s="8" customFormat="1" ht="12.95" customHeight="1" x14ac:dyDescent="0.2">
      <c r="Q344" s="41"/>
    </row>
    <row r="345" spans="17:17" s="8" customFormat="1" ht="12.95" customHeight="1" x14ac:dyDescent="0.2">
      <c r="Q345" s="41"/>
    </row>
    <row r="346" spans="17:17" s="8" customFormat="1" ht="12.95" customHeight="1" x14ac:dyDescent="0.2">
      <c r="Q346" s="41"/>
    </row>
    <row r="347" spans="17:17" s="8" customFormat="1" ht="12.95" customHeight="1" x14ac:dyDescent="0.2">
      <c r="Q347" s="41"/>
    </row>
    <row r="348" spans="17:17" s="8" customFormat="1" ht="12.95" customHeight="1" x14ac:dyDescent="0.2">
      <c r="Q348" s="41"/>
    </row>
  </sheetData>
  <sheetProtection selectLockedCells="1" selectUnlockedCells="1"/>
  <sortState xmlns:xlrd2="http://schemas.microsoft.com/office/spreadsheetml/2017/richdata2" ref="A21:S44">
    <sortCondition ref="C21:C44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2023-09-24T08:34:55Z</dcterms:created>
  <dcterms:modified xsi:type="dcterms:W3CDTF">2024-01-03T05:24:52Z</dcterms:modified>
</cp:coreProperties>
</file>