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32079C3-1EBA-42A4-A0C6-71C1A7B933E0}" xr6:coauthVersionLast="47" xr6:coauthVersionMax="47" xr10:uidLastSave="{00000000-0000-0000-0000-000000000000}"/>
  <bookViews>
    <workbookView xWindow="13995" yWindow="615" windowWidth="14505" windowHeight="14490" activeTab="1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33" i="2" l="1"/>
  <c r="F33" i="2" s="1"/>
  <c r="G33" i="2" s="1"/>
  <c r="K33" i="2" s="1"/>
  <c r="Q33" i="2"/>
  <c r="E34" i="2"/>
  <c r="F34" i="2"/>
  <c r="G34" i="2" s="1"/>
  <c r="K34" i="2" s="1"/>
  <c r="Q34" i="2"/>
  <c r="E33" i="1"/>
  <c r="F33" i="1" s="1"/>
  <c r="G33" i="1" s="1"/>
  <c r="K33" i="1" s="1"/>
  <c r="Q33" i="1"/>
  <c r="E34" i="1"/>
  <c r="F34" i="1"/>
  <c r="G34" i="1" s="1"/>
  <c r="K34" i="1" s="1"/>
  <c r="Q34" i="1"/>
  <c r="E31" i="2"/>
  <c r="F31" i="2"/>
  <c r="G31" i="2"/>
  <c r="K31" i="2"/>
  <c r="Q31" i="2"/>
  <c r="E32" i="2"/>
  <c r="F32" i="2"/>
  <c r="G32" i="2"/>
  <c r="K32" i="2"/>
  <c r="Q32" i="2"/>
  <c r="E32" i="1"/>
  <c r="F32" i="1" s="1"/>
  <c r="G32" i="1" s="1"/>
  <c r="K32" i="1" s="1"/>
  <c r="E31" i="1"/>
  <c r="F31" i="1"/>
  <c r="G31" i="1" s="1"/>
  <c r="K31" i="1" s="1"/>
  <c r="E26" i="1"/>
  <c r="F26" i="1" s="1"/>
  <c r="G26" i="1" s="1"/>
  <c r="J26" i="1" s="1"/>
  <c r="E27" i="1"/>
  <c r="F27" i="1"/>
  <c r="G27" i="1" s="1"/>
  <c r="K27" i="1" s="1"/>
  <c r="E28" i="1"/>
  <c r="F28" i="1" s="1"/>
  <c r="G28" i="1" s="1"/>
  <c r="K28" i="1" s="1"/>
  <c r="E29" i="1"/>
  <c r="F29" i="1"/>
  <c r="G29" i="1" s="1"/>
  <c r="K29" i="1" s="1"/>
  <c r="E30" i="1"/>
  <c r="F30" i="1" s="1"/>
  <c r="G30" i="1" s="1"/>
  <c r="K30" i="1" s="1"/>
  <c r="Q32" i="1"/>
  <c r="Q31" i="1"/>
  <c r="C9" i="2"/>
  <c r="D9" i="2"/>
  <c r="E21" i="2"/>
  <c r="F21" i="2"/>
  <c r="G21" i="2"/>
  <c r="I21" i="2"/>
  <c r="E22" i="2"/>
  <c r="F22" i="2"/>
  <c r="G22" i="2"/>
  <c r="K22" i="2"/>
  <c r="E23" i="2"/>
  <c r="F23" i="2"/>
  <c r="G23" i="2"/>
  <c r="K23" i="2"/>
  <c r="E24" i="2"/>
  <c r="F24" i="2"/>
  <c r="G24" i="2"/>
  <c r="E25" i="2"/>
  <c r="F25" i="2"/>
  <c r="G25" i="2"/>
  <c r="K25" i="2"/>
  <c r="E26" i="2"/>
  <c r="F26" i="2"/>
  <c r="G26" i="2"/>
  <c r="J26" i="2"/>
  <c r="E27" i="2"/>
  <c r="F27" i="2"/>
  <c r="G27" i="2"/>
  <c r="K27" i="2"/>
  <c r="E28" i="2"/>
  <c r="F28" i="2"/>
  <c r="G28" i="2"/>
  <c r="K28" i="2"/>
  <c r="E29" i="2"/>
  <c r="F29" i="2"/>
  <c r="G29" i="2"/>
  <c r="K29" i="2"/>
  <c r="E30" i="2"/>
  <c r="F30" i="2"/>
  <c r="G30" i="2"/>
  <c r="K30" i="2"/>
  <c r="F16" i="2"/>
  <c r="C17" i="2"/>
  <c r="Q21" i="2"/>
  <c r="Q22" i="2"/>
  <c r="Q23" i="2"/>
  <c r="K24" i="2"/>
  <c r="Q24" i="2"/>
  <c r="Q25" i="2"/>
  <c r="Q26" i="2"/>
  <c r="Q27" i="2"/>
  <c r="Q28" i="2"/>
  <c r="Q29" i="2"/>
  <c r="Q30" i="2"/>
  <c r="E22" i="1"/>
  <c r="F22" i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D9" i="1"/>
  <c r="C9" i="1"/>
  <c r="E21" i="1"/>
  <c r="F21" i="1"/>
  <c r="G21" i="1" s="1"/>
  <c r="I21" i="1" s="1"/>
  <c r="Q27" i="1"/>
  <c r="Q29" i="1"/>
  <c r="Q30" i="1"/>
  <c r="Q28" i="1"/>
  <c r="Q26" i="1"/>
  <c r="Q24" i="1"/>
  <c r="Q25" i="1"/>
  <c r="Q23" i="1"/>
  <c r="F16" i="1"/>
  <c r="F17" i="1" s="1"/>
  <c r="C17" i="1"/>
  <c r="Q22" i="1"/>
  <c r="Q21" i="1"/>
  <c r="C11" i="2"/>
  <c r="C12" i="2"/>
  <c r="C12" i="1"/>
  <c r="C11" i="1"/>
  <c r="O33" i="2" l="1"/>
  <c r="O34" i="2"/>
  <c r="O34" i="1"/>
  <c r="O33" i="1"/>
  <c r="O32" i="1"/>
  <c r="C15" i="1"/>
  <c r="F18" i="1" s="1"/>
  <c r="O27" i="1"/>
  <c r="O24" i="1"/>
  <c r="O31" i="1"/>
  <c r="O26" i="1"/>
  <c r="O25" i="1"/>
  <c r="O30" i="1"/>
  <c r="O21" i="1"/>
  <c r="O28" i="1"/>
  <c r="O22" i="1"/>
  <c r="O23" i="1"/>
  <c r="O29" i="1"/>
  <c r="C16" i="1"/>
  <c r="D18" i="1" s="1"/>
  <c r="C16" i="2"/>
  <c r="D18" i="2" s="1"/>
  <c r="O27" i="2"/>
  <c r="O22" i="2"/>
  <c r="O21" i="2"/>
  <c r="O30" i="2"/>
  <c r="O29" i="2"/>
  <c r="O24" i="2"/>
  <c r="O25" i="2"/>
  <c r="O26" i="2"/>
  <c r="O23" i="2"/>
  <c r="O28" i="2"/>
  <c r="C15" i="2"/>
  <c r="F18" i="2" s="1"/>
  <c r="O32" i="2"/>
  <c r="O31" i="2"/>
  <c r="F17" i="2"/>
  <c r="C18" i="1" l="1"/>
  <c r="F19" i="1"/>
  <c r="F19" i="2"/>
  <c r="C18" i="2"/>
</calcChain>
</file>

<file path=xl/sharedStrings.xml><?xml version="1.0" encoding="utf-8"?>
<sst xmlns="http://schemas.openxmlformats.org/spreadsheetml/2006/main" count="145" uniqueCount="60">
  <si>
    <t>JAVSO..45..121</t>
  </si>
  <si>
    <t>JAVSO..44..164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</si>
  <si>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</si>
  <si>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</si>
  <si>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</si>
  <si>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</si>
  <si>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</si>
  <si>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</si>
  <si>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</si>
  <si>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</si>
  <si>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</si>
  <si>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</si>
  <si>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</si>
  <si>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</si>
  <si>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</si>
  <si>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</si>
  <si>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</si>
  <si>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</si>
  <si>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</si>
  <si>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</si>
  <si>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</si>
  <si>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</si>
  <si>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</si>
  <si>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</si>
  <si>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</si>
  <si>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</si>
  <si>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</si>
  <si>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</si>
  <si>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</si>
  <si>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</si>
  <si>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</si>
  <si>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</si>
  <si>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</si>
  <si>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</si>
  <si>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</si>
  <si>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</si>
  <si>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</si>
  <si>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</si>
  <si>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Ori</t>
  </si>
  <si>
    <t>not avail.</t>
  </si>
  <si>
    <t>IBVS 5966</t>
  </si>
  <si>
    <t>Add cycle</t>
  </si>
  <si>
    <t>Old Cycle</t>
  </si>
  <si>
    <t>IBVS 5960</t>
  </si>
  <si>
    <t>I</t>
  </si>
  <si>
    <t>IBVS 6018</t>
  </si>
  <si>
    <t>IBVS 6011</t>
  </si>
  <si>
    <t>II</t>
  </si>
  <si>
    <t>V2790 Ori / GSC 1322-0294</t>
  </si>
  <si>
    <t>IBVS 6084</t>
  </si>
  <si>
    <t>IBVS 6154</t>
  </si>
  <si>
    <t>VSB 060</t>
  </si>
  <si>
    <t>OEJV 0179</t>
  </si>
  <si>
    <t>Rc</t>
  </si>
  <si>
    <t>pg</t>
  </si>
  <si>
    <t>vis</t>
  </si>
  <si>
    <t>PE</t>
  </si>
  <si>
    <t>CCD</t>
  </si>
  <si>
    <t>New period from ToMcat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</si>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</sst>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28" fillId="0" borderId="0"/>
    <xf numFmtId="0" fontId="6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center"/>
    </xf>
    <xf numFmtId="0" fontId="0" fillId="24" borderId="0" xfId="0" applyFill="1" applyAlignment="1"/>
    <xf numFmtId="0" fontId="33" fillId="25" borderId="0" xfId="0" applyFont="1" applyFill="1" applyAlignment="1"/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34" fillId="0" borderId="0" xfId="0" applyFont="1" applyAlignment="1"/>
    <xf numFmtId="0" fontId="16" fillId="0" borderId="0" xfId="0" applyFont="1" applyAlignment="1"/>
    <xf numFmtId="0" fontId="16" fillId="0" borderId="0" xfId="41" applyFont="1" applyAlignment="1">
      <alignment horizontal="left"/>
    </xf>
    <xf numFmtId="0" fontId="16" fillId="0" borderId="0" xfId="41" applyFont="1" applyAlignment="1">
      <alignment horizontal="center"/>
    </xf>
    <xf numFmtId="0" fontId="35" fillId="0" borderId="0" xfId="43" applyFont="1" applyAlignment="1">
      <alignment horizontal="left" vertical="center"/>
    </xf>
    <xf numFmtId="0" fontId="35" fillId="0" borderId="0" xfId="43" applyFont="1" applyAlignment="1">
      <alignment horizontal="center" vertical="center"/>
    </xf>
    <xf numFmtId="0" fontId="35" fillId="0" borderId="0" xfId="43" applyFont="1" applyAlignment="1">
      <alignment horizontal="left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172" fontId="37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2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V2790 Ori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89-4C13-AB49-65895E29B40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89-4C13-AB49-65895E29B40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5">
                  <c:v>6.8533499994373415E-2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89-4C13-AB49-65895E29B40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1">
                  <c:v>1.944500000536209E-2</c:v>
                </c:pt>
                <c:pt idx="2">
                  <c:v>2.126700000371784E-2</c:v>
                </c:pt>
                <c:pt idx="3">
                  <c:v>5.9186500002397224E-2</c:v>
                </c:pt>
                <c:pt idx="4">
                  <c:v>6.1402000006637536E-2</c:v>
                </c:pt>
                <c:pt idx="6">
                  <c:v>0.19780249999894295</c:v>
                </c:pt>
                <c:pt idx="7">
                  <c:v>0.22604899999714689</c:v>
                </c:pt>
                <c:pt idx="8">
                  <c:v>0.23148799999762559</c:v>
                </c:pt>
                <c:pt idx="9">
                  <c:v>0.23098349999781931</c:v>
                </c:pt>
                <c:pt idx="10">
                  <c:v>0.24022550000518095</c:v>
                </c:pt>
                <c:pt idx="11">
                  <c:v>0.26996450000297045</c:v>
                </c:pt>
                <c:pt idx="12">
                  <c:v>0.22289550004643388</c:v>
                </c:pt>
                <c:pt idx="13">
                  <c:v>0.22299549987656064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89-4C13-AB49-65895E29B40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89-4C13-AB49-65895E29B40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89-4C13-AB49-65895E29B40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89-4C13-AB49-65895E29B40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0">
                  <c:v>-0.1256701824435362</c:v>
                </c:pt>
                <c:pt idx="1">
                  <c:v>7.6745640066024967E-2</c:v>
                </c:pt>
                <c:pt idx="2">
                  <c:v>7.735747630534856E-2</c:v>
                </c:pt>
                <c:pt idx="3">
                  <c:v>9.5778117367841559E-2</c:v>
                </c:pt>
                <c:pt idx="4">
                  <c:v>9.6076751722749515E-2</c:v>
                </c:pt>
                <c:pt idx="5">
                  <c:v>9.893927127101354E-2</c:v>
                </c:pt>
                <c:pt idx="6">
                  <c:v>0.15486401705109307</c:v>
                </c:pt>
                <c:pt idx="7">
                  <c:v>0.16916204726290554</c:v>
                </c:pt>
                <c:pt idx="8">
                  <c:v>0.17104125856939953</c:v>
                </c:pt>
                <c:pt idx="9">
                  <c:v>0.17104854233415337</c:v>
                </c:pt>
                <c:pt idx="10">
                  <c:v>0.17486523506517207</c:v>
                </c:pt>
                <c:pt idx="11">
                  <c:v>0.18985522292860055</c:v>
                </c:pt>
                <c:pt idx="12">
                  <c:v>0.29825220999543356</c:v>
                </c:pt>
                <c:pt idx="13">
                  <c:v>0.29825220999543356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89-4C13-AB49-65895E29B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75848"/>
        <c:axId val="1"/>
      </c:scatterChart>
      <c:valAx>
        <c:axId val="717675848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75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V2790 Ori - O-C Diagr.</a:t>
            </a:r>
          </a:p>
        </c:rich>
      </c:tx>
      <c:layout>
        <c:manualLayout>
          <c:xMode val="edge"/>
          <c:yMode val="edge"/>
          <c:x val="0.37237284528623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288300441506606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BD-4F16-B993-A4E667817DE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BD-4F16-B993-A4E667817DE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5">
                  <c:v>6.8533499994373415E-2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BD-4F16-B993-A4E667817DE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1">
                  <c:v>1.944500000536209E-2</c:v>
                </c:pt>
                <c:pt idx="2">
                  <c:v>2.126700000371784E-2</c:v>
                </c:pt>
                <c:pt idx="3">
                  <c:v>5.9186500002397224E-2</c:v>
                </c:pt>
                <c:pt idx="4">
                  <c:v>6.1402000006637536E-2</c:v>
                </c:pt>
                <c:pt idx="6">
                  <c:v>0.19780249999894295</c:v>
                </c:pt>
                <c:pt idx="7">
                  <c:v>0.22604899999714689</c:v>
                </c:pt>
                <c:pt idx="8">
                  <c:v>0.23148799999762559</c:v>
                </c:pt>
                <c:pt idx="9">
                  <c:v>0.23098349999781931</c:v>
                </c:pt>
                <c:pt idx="10">
                  <c:v>0.24022550000518095</c:v>
                </c:pt>
                <c:pt idx="11">
                  <c:v>0.26996450000297045</c:v>
                </c:pt>
                <c:pt idx="12">
                  <c:v>0.22289550004643388</c:v>
                </c:pt>
                <c:pt idx="13">
                  <c:v>0.22299549987656064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BD-4F16-B993-A4E667817DE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BD-4F16-B993-A4E667817DE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BD-4F16-B993-A4E667817DE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BD-4F16-B993-A4E667817DE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13895</c:v>
                </c:pt>
                <c:pt idx="2">
                  <c:v>13937</c:v>
                </c:pt>
                <c:pt idx="3">
                  <c:v>15201.5</c:v>
                </c:pt>
                <c:pt idx="4">
                  <c:v>15222</c:v>
                </c:pt>
                <c:pt idx="5">
                  <c:v>15418.5</c:v>
                </c:pt>
                <c:pt idx="6">
                  <c:v>19257.5</c:v>
                </c:pt>
                <c:pt idx="7">
                  <c:v>20239</c:v>
                </c:pt>
                <c:pt idx="8">
                  <c:v>20368</c:v>
                </c:pt>
                <c:pt idx="9">
                  <c:v>20368.5</c:v>
                </c:pt>
                <c:pt idx="10">
                  <c:v>20630.5</c:v>
                </c:pt>
                <c:pt idx="11">
                  <c:v>21659.5</c:v>
                </c:pt>
                <c:pt idx="12">
                  <c:v>29100.5</c:v>
                </c:pt>
                <c:pt idx="13">
                  <c:v>29100.5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0">
                  <c:v>-0.1256701824435362</c:v>
                </c:pt>
                <c:pt idx="1">
                  <c:v>7.6745640066024967E-2</c:v>
                </c:pt>
                <c:pt idx="2">
                  <c:v>7.735747630534856E-2</c:v>
                </c:pt>
                <c:pt idx="3">
                  <c:v>9.5778117367841559E-2</c:v>
                </c:pt>
                <c:pt idx="4">
                  <c:v>9.6076751722749515E-2</c:v>
                </c:pt>
                <c:pt idx="5">
                  <c:v>9.893927127101354E-2</c:v>
                </c:pt>
                <c:pt idx="6">
                  <c:v>0.15486401705109307</c:v>
                </c:pt>
                <c:pt idx="7">
                  <c:v>0.16916204726290554</c:v>
                </c:pt>
                <c:pt idx="8">
                  <c:v>0.17104125856939953</c:v>
                </c:pt>
                <c:pt idx="9">
                  <c:v>0.17104854233415337</c:v>
                </c:pt>
                <c:pt idx="10">
                  <c:v>0.17486523506517207</c:v>
                </c:pt>
                <c:pt idx="11">
                  <c:v>0.18985522292860055</c:v>
                </c:pt>
                <c:pt idx="12">
                  <c:v>0.29825220999543356</c:v>
                </c:pt>
                <c:pt idx="13">
                  <c:v>0.29825220999543356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BD-4F16-B993-A4E667817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2768"/>
        <c:axId val="1"/>
      </c:scatterChart>
      <c:valAx>
        <c:axId val="71769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2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24956452515507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V2790 Ori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13893.5</c:v>
                </c:pt>
                <c:pt idx="2">
                  <c:v>13935.5</c:v>
                </c:pt>
                <c:pt idx="3">
                  <c:v>15200</c:v>
                </c:pt>
                <c:pt idx="4">
                  <c:v>15220.5</c:v>
                </c:pt>
                <c:pt idx="5">
                  <c:v>15417</c:v>
                </c:pt>
                <c:pt idx="6">
                  <c:v>20237.5</c:v>
                </c:pt>
                <c:pt idx="7">
                  <c:v>19256</c:v>
                </c:pt>
                <c:pt idx="8">
                  <c:v>20366.5</c:v>
                </c:pt>
                <c:pt idx="9">
                  <c:v>20367</c:v>
                </c:pt>
                <c:pt idx="10">
                  <c:v>20629</c:v>
                </c:pt>
                <c:pt idx="11">
                  <c:v>21658</c:v>
                </c:pt>
                <c:pt idx="12">
                  <c:v>29098</c:v>
                </c:pt>
                <c:pt idx="13">
                  <c:v>29098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E-40B2-95EB-23076FEEFA3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13893.5</c:v>
                </c:pt>
                <c:pt idx="2">
                  <c:v>13935.5</c:v>
                </c:pt>
                <c:pt idx="3">
                  <c:v>15200</c:v>
                </c:pt>
                <c:pt idx="4">
                  <c:v>15220.5</c:v>
                </c:pt>
                <c:pt idx="5">
                  <c:v>15417</c:v>
                </c:pt>
                <c:pt idx="6">
                  <c:v>20237.5</c:v>
                </c:pt>
                <c:pt idx="7">
                  <c:v>19256</c:v>
                </c:pt>
                <c:pt idx="8">
                  <c:v>20366.5</c:v>
                </c:pt>
                <c:pt idx="9">
                  <c:v>20367</c:v>
                </c:pt>
                <c:pt idx="10">
                  <c:v>20629</c:v>
                </c:pt>
                <c:pt idx="11">
                  <c:v>21658</c:v>
                </c:pt>
                <c:pt idx="12">
                  <c:v>29098</c:v>
                </c:pt>
                <c:pt idx="13">
                  <c:v>29098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CE-40B2-95EB-23076FEEFA3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13893.5</c:v>
                </c:pt>
                <c:pt idx="2">
                  <c:v>13935.5</c:v>
                </c:pt>
                <c:pt idx="3">
                  <c:v>15200</c:v>
                </c:pt>
                <c:pt idx="4">
                  <c:v>15220.5</c:v>
                </c:pt>
                <c:pt idx="5">
                  <c:v>15417</c:v>
                </c:pt>
                <c:pt idx="6">
                  <c:v>20237.5</c:v>
                </c:pt>
                <c:pt idx="7">
                  <c:v>19256</c:v>
                </c:pt>
                <c:pt idx="8">
                  <c:v>20366.5</c:v>
                </c:pt>
                <c:pt idx="9">
                  <c:v>20367</c:v>
                </c:pt>
                <c:pt idx="10">
                  <c:v>20629</c:v>
                </c:pt>
                <c:pt idx="11">
                  <c:v>21658</c:v>
                </c:pt>
                <c:pt idx="12">
                  <c:v>29098</c:v>
                </c:pt>
                <c:pt idx="13">
                  <c:v>29098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  <c:pt idx="5">
                  <c:v>-8.5140000010142103E-3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CE-40B2-95EB-23076FEEFA3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13893.5</c:v>
                </c:pt>
                <c:pt idx="2">
                  <c:v>13935.5</c:v>
                </c:pt>
                <c:pt idx="3">
                  <c:v>15200</c:v>
                </c:pt>
                <c:pt idx="4">
                  <c:v>15220.5</c:v>
                </c:pt>
                <c:pt idx="5">
                  <c:v>15417</c:v>
                </c:pt>
                <c:pt idx="6">
                  <c:v>20237.5</c:v>
                </c:pt>
                <c:pt idx="7">
                  <c:v>19256</c:v>
                </c:pt>
                <c:pt idx="8">
                  <c:v>20366.5</c:v>
                </c:pt>
                <c:pt idx="9">
                  <c:v>20367</c:v>
                </c:pt>
                <c:pt idx="10">
                  <c:v>20629</c:v>
                </c:pt>
                <c:pt idx="11">
                  <c:v>21658</c:v>
                </c:pt>
                <c:pt idx="12">
                  <c:v>29098</c:v>
                </c:pt>
                <c:pt idx="13">
                  <c:v>29098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  <c:pt idx="1">
                  <c:v>-7.3269999993499368E-3</c:v>
                </c:pt>
                <c:pt idx="2">
                  <c:v>-6.8909999972674996E-3</c:v>
                </c:pt>
                <c:pt idx="3">
                  <c:v>-1.0699999998905696E-2</c:v>
                </c:pt>
                <c:pt idx="4">
                  <c:v>-9.1609999944921583E-3</c:v>
                </c:pt>
                <c:pt idx="6">
                  <c:v>-1.0074999998323619E-2</c:v>
                </c:pt>
                <c:pt idx="7">
                  <c:v>-5.9320000000298023E-3</c:v>
                </c:pt>
                <c:pt idx="8">
                  <c:v>-8.8929999983520247E-3</c:v>
                </c:pt>
                <c:pt idx="9">
                  <c:v>-9.4140000001061708E-3</c:v>
                </c:pt>
                <c:pt idx="10">
                  <c:v>-8.8179999947897159E-3</c:v>
                </c:pt>
                <c:pt idx="11">
                  <c:v>-1.3035999996645842E-2</c:v>
                </c:pt>
                <c:pt idx="12">
                  <c:v>-1.7815999948652461E-2</c:v>
                </c:pt>
                <c:pt idx="13">
                  <c:v>-1.7716000118525699E-2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CE-40B2-95EB-23076FEEFA3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13893.5</c:v>
                </c:pt>
                <c:pt idx="2">
                  <c:v>13935.5</c:v>
                </c:pt>
                <c:pt idx="3">
                  <c:v>15200</c:v>
                </c:pt>
                <c:pt idx="4">
                  <c:v>15220.5</c:v>
                </c:pt>
                <c:pt idx="5">
                  <c:v>15417</c:v>
                </c:pt>
                <c:pt idx="6">
                  <c:v>20237.5</c:v>
                </c:pt>
                <c:pt idx="7">
                  <c:v>19256</c:v>
                </c:pt>
                <c:pt idx="8">
                  <c:v>20366.5</c:v>
                </c:pt>
                <c:pt idx="9">
                  <c:v>20367</c:v>
                </c:pt>
                <c:pt idx="10">
                  <c:v>20629</c:v>
                </c:pt>
                <c:pt idx="11">
                  <c:v>21658</c:v>
                </c:pt>
                <c:pt idx="12">
                  <c:v>29098</c:v>
                </c:pt>
                <c:pt idx="13">
                  <c:v>29098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CE-40B2-95EB-23076FEEFA3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13893.5</c:v>
                </c:pt>
                <c:pt idx="2">
                  <c:v>13935.5</c:v>
                </c:pt>
                <c:pt idx="3">
                  <c:v>15200</c:v>
                </c:pt>
                <c:pt idx="4">
                  <c:v>15220.5</c:v>
                </c:pt>
                <c:pt idx="5">
                  <c:v>15417</c:v>
                </c:pt>
                <c:pt idx="6">
                  <c:v>20237.5</c:v>
                </c:pt>
                <c:pt idx="7">
                  <c:v>19256</c:v>
                </c:pt>
                <c:pt idx="8">
                  <c:v>20366.5</c:v>
                </c:pt>
                <c:pt idx="9">
                  <c:v>20367</c:v>
                </c:pt>
                <c:pt idx="10">
                  <c:v>20629</c:v>
                </c:pt>
                <c:pt idx="11">
                  <c:v>21658</c:v>
                </c:pt>
                <c:pt idx="12">
                  <c:v>29098</c:v>
                </c:pt>
                <c:pt idx="13">
                  <c:v>29098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CE-40B2-95EB-23076FEEFA3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13893.5</c:v>
                </c:pt>
                <c:pt idx="2">
                  <c:v>13935.5</c:v>
                </c:pt>
                <c:pt idx="3">
                  <c:v>15200</c:v>
                </c:pt>
                <c:pt idx="4">
                  <c:v>15220.5</c:v>
                </c:pt>
                <c:pt idx="5">
                  <c:v>15417</c:v>
                </c:pt>
                <c:pt idx="6">
                  <c:v>20237.5</c:v>
                </c:pt>
                <c:pt idx="7">
                  <c:v>19256</c:v>
                </c:pt>
                <c:pt idx="8">
                  <c:v>20366.5</c:v>
                </c:pt>
                <c:pt idx="9">
                  <c:v>20367</c:v>
                </c:pt>
                <c:pt idx="10">
                  <c:v>20629</c:v>
                </c:pt>
                <c:pt idx="11">
                  <c:v>21658</c:v>
                </c:pt>
                <c:pt idx="12">
                  <c:v>29098</c:v>
                </c:pt>
                <c:pt idx="13">
                  <c:v>29098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CE-40B2-95EB-23076FEEFA3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13893.5</c:v>
                </c:pt>
                <c:pt idx="2">
                  <c:v>13935.5</c:v>
                </c:pt>
                <c:pt idx="3">
                  <c:v>15200</c:v>
                </c:pt>
                <c:pt idx="4">
                  <c:v>15220.5</c:v>
                </c:pt>
                <c:pt idx="5">
                  <c:v>15417</c:v>
                </c:pt>
                <c:pt idx="6">
                  <c:v>20237.5</c:v>
                </c:pt>
                <c:pt idx="7">
                  <c:v>19256</c:v>
                </c:pt>
                <c:pt idx="8">
                  <c:v>20366.5</c:v>
                </c:pt>
                <c:pt idx="9">
                  <c:v>20367</c:v>
                </c:pt>
                <c:pt idx="10">
                  <c:v>20629</c:v>
                </c:pt>
                <c:pt idx="11">
                  <c:v>21658</c:v>
                </c:pt>
                <c:pt idx="12">
                  <c:v>29098</c:v>
                </c:pt>
                <c:pt idx="13">
                  <c:v>29098</c:v>
                </c:pt>
              </c:numCache>
            </c:numRef>
          </c:xVal>
          <c:yVal>
            <c:numRef>
              <c:f>'Active 2'!$O$21:$O$993</c:f>
              <c:numCache>
                <c:formatCode>General</c:formatCode>
                <c:ptCount val="973"/>
                <c:pt idx="0">
                  <c:v>8.1773847654202821E-4</c:v>
                </c:pt>
                <c:pt idx="1">
                  <c:v>-7.1423415209386099E-3</c:v>
                </c:pt>
                <c:pt idx="2">
                  <c:v>-7.1664048138377484E-3</c:v>
                </c:pt>
                <c:pt idx="3">
                  <c:v>-7.8908818107653964E-3</c:v>
                </c:pt>
                <c:pt idx="4">
                  <c:v>-7.9026269894423573E-3</c:v>
                </c:pt>
                <c:pt idx="5">
                  <c:v>-8.0152088240776145E-3</c:v>
                </c:pt>
                <c:pt idx="6">
                  <c:v>-1.0777044619799024E-2</c:v>
                </c:pt>
                <c:pt idx="7">
                  <c:v>-1.0214708382167956E-2</c:v>
                </c:pt>
                <c:pt idx="8">
                  <c:v>-1.0850953305132093E-2</c:v>
                </c:pt>
                <c:pt idx="9">
                  <c:v>-1.0851239772904702E-2</c:v>
                </c:pt>
                <c:pt idx="10">
                  <c:v>-1.1001348885751713E-2</c:v>
                </c:pt>
                <c:pt idx="11">
                  <c:v>-1.1590899561780617E-2</c:v>
                </c:pt>
                <c:pt idx="12">
                  <c:v>-1.5853540018199511E-2</c:v>
                </c:pt>
                <c:pt idx="13">
                  <c:v>-1.5853540018199511E-2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CE-40B2-95EB-23076FEE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3128"/>
        <c:axId val="1"/>
      </c:scatterChart>
      <c:valAx>
        <c:axId val="717693128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3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V2790 Ori - O-C Diagr.</a:t>
            </a:r>
          </a:p>
        </c:rich>
      </c:tx>
      <c:layout>
        <c:manualLayout>
          <c:xMode val="edge"/>
          <c:yMode val="edge"/>
          <c:x val="0.37237284528623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13893.5</c:v>
                </c:pt>
                <c:pt idx="2">
                  <c:v>13935.5</c:v>
                </c:pt>
                <c:pt idx="3">
                  <c:v>15200</c:v>
                </c:pt>
                <c:pt idx="4">
                  <c:v>15220.5</c:v>
                </c:pt>
                <c:pt idx="5">
                  <c:v>15417</c:v>
                </c:pt>
                <c:pt idx="6">
                  <c:v>20237.5</c:v>
                </c:pt>
                <c:pt idx="7">
                  <c:v>19256</c:v>
                </c:pt>
                <c:pt idx="8">
                  <c:v>20366.5</c:v>
                </c:pt>
                <c:pt idx="9">
                  <c:v>20367</c:v>
                </c:pt>
                <c:pt idx="10">
                  <c:v>20629</c:v>
                </c:pt>
                <c:pt idx="11">
                  <c:v>21658</c:v>
                </c:pt>
                <c:pt idx="12">
                  <c:v>29098</c:v>
                </c:pt>
                <c:pt idx="13">
                  <c:v>29098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46-4E8E-B25F-6C58064B174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13893.5</c:v>
                </c:pt>
                <c:pt idx="2">
                  <c:v>13935.5</c:v>
                </c:pt>
                <c:pt idx="3">
                  <c:v>15200</c:v>
                </c:pt>
                <c:pt idx="4">
                  <c:v>15220.5</c:v>
                </c:pt>
                <c:pt idx="5">
                  <c:v>15417</c:v>
                </c:pt>
                <c:pt idx="6">
                  <c:v>20237.5</c:v>
                </c:pt>
                <c:pt idx="7">
                  <c:v>19256</c:v>
                </c:pt>
                <c:pt idx="8">
                  <c:v>20366.5</c:v>
                </c:pt>
                <c:pt idx="9">
                  <c:v>20367</c:v>
                </c:pt>
                <c:pt idx="10">
                  <c:v>20629</c:v>
                </c:pt>
                <c:pt idx="11">
                  <c:v>21658</c:v>
                </c:pt>
                <c:pt idx="12">
                  <c:v>29098</c:v>
                </c:pt>
                <c:pt idx="13">
                  <c:v>29098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46-4E8E-B25F-6C58064B174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13893.5</c:v>
                </c:pt>
                <c:pt idx="2">
                  <c:v>13935.5</c:v>
                </c:pt>
                <c:pt idx="3">
                  <c:v>15200</c:v>
                </c:pt>
                <c:pt idx="4">
                  <c:v>15220.5</c:v>
                </c:pt>
                <c:pt idx="5">
                  <c:v>15417</c:v>
                </c:pt>
                <c:pt idx="6">
                  <c:v>20237.5</c:v>
                </c:pt>
                <c:pt idx="7">
                  <c:v>19256</c:v>
                </c:pt>
                <c:pt idx="8">
                  <c:v>20366.5</c:v>
                </c:pt>
                <c:pt idx="9">
                  <c:v>20367</c:v>
                </c:pt>
                <c:pt idx="10">
                  <c:v>20629</c:v>
                </c:pt>
                <c:pt idx="11">
                  <c:v>21658</c:v>
                </c:pt>
                <c:pt idx="12">
                  <c:v>29098</c:v>
                </c:pt>
                <c:pt idx="13">
                  <c:v>29098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  <c:pt idx="5">
                  <c:v>-8.5140000010142103E-3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46-4E8E-B25F-6C58064B174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13893.5</c:v>
                </c:pt>
                <c:pt idx="2">
                  <c:v>13935.5</c:v>
                </c:pt>
                <c:pt idx="3">
                  <c:v>15200</c:v>
                </c:pt>
                <c:pt idx="4">
                  <c:v>15220.5</c:v>
                </c:pt>
                <c:pt idx="5">
                  <c:v>15417</c:v>
                </c:pt>
                <c:pt idx="6">
                  <c:v>20237.5</c:v>
                </c:pt>
                <c:pt idx="7">
                  <c:v>19256</c:v>
                </c:pt>
                <c:pt idx="8">
                  <c:v>20366.5</c:v>
                </c:pt>
                <c:pt idx="9">
                  <c:v>20367</c:v>
                </c:pt>
                <c:pt idx="10">
                  <c:v>20629</c:v>
                </c:pt>
                <c:pt idx="11">
                  <c:v>21658</c:v>
                </c:pt>
                <c:pt idx="12">
                  <c:v>29098</c:v>
                </c:pt>
                <c:pt idx="13">
                  <c:v>29098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  <c:pt idx="1">
                  <c:v>-7.3269999993499368E-3</c:v>
                </c:pt>
                <c:pt idx="2">
                  <c:v>-6.8909999972674996E-3</c:v>
                </c:pt>
                <c:pt idx="3">
                  <c:v>-1.0699999998905696E-2</c:v>
                </c:pt>
                <c:pt idx="4">
                  <c:v>-9.1609999944921583E-3</c:v>
                </c:pt>
                <c:pt idx="6">
                  <c:v>-1.0074999998323619E-2</c:v>
                </c:pt>
                <c:pt idx="7">
                  <c:v>-5.9320000000298023E-3</c:v>
                </c:pt>
                <c:pt idx="8">
                  <c:v>-8.8929999983520247E-3</c:v>
                </c:pt>
                <c:pt idx="9">
                  <c:v>-9.4140000001061708E-3</c:v>
                </c:pt>
                <c:pt idx="10">
                  <c:v>-8.8179999947897159E-3</c:v>
                </c:pt>
                <c:pt idx="11">
                  <c:v>-1.3035999996645842E-2</c:v>
                </c:pt>
                <c:pt idx="12">
                  <c:v>-1.7815999948652461E-2</c:v>
                </c:pt>
                <c:pt idx="13">
                  <c:v>-1.7716000118525699E-2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46-4E8E-B25F-6C58064B174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13893.5</c:v>
                </c:pt>
                <c:pt idx="2">
                  <c:v>13935.5</c:v>
                </c:pt>
                <c:pt idx="3">
                  <c:v>15200</c:v>
                </c:pt>
                <c:pt idx="4">
                  <c:v>15220.5</c:v>
                </c:pt>
                <c:pt idx="5">
                  <c:v>15417</c:v>
                </c:pt>
                <c:pt idx="6">
                  <c:v>20237.5</c:v>
                </c:pt>
                <c:pt idx="7">
                  <c:v>19256</c:v>
                </c:pt>
                <c:pt idx="8">
                  <c:v>20366.5</c:v>
                </c:pt>
                <c:pt idx="9">
                  <c:v>20367</c:v>
                </c:pt>
                <c:pt idx="10">
                  <c:v>20629</c:v>
                </c:pt>
                <c:pt idx="11">
                  <c:v>21658</c:v>
                </c:pt>
                <c:pt idx="12">
                  <c:v>29098</c:v>
                </c:pt>
                <c:pt idx="13">
                  <c:v>29098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46-4E8E-B25F-6C58064B174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13893.5</c:v>
                </c:pt>
                <c:pt idx="2">
                  <c:v>13935.5</c:v>
                </c:pt>
                <c:pt idx="3">
                  <c:v>15200</c:v>
                </c:pt>
                <c:pt idx="4">
                  <c:v>15220.5</c:v>
                </c:pt>
                <c:pt idx="5">
                  <c:v>15417</c:v>
                </c:pt>
                <c:pt idx="6">
                  <c:v>20237.5</c:v>
                </c:pt>
                <c:pt idx="7">
                  <c:v>19256</c:v>
                </c:pt>
                <c:pt idx="8">
                  <c:v>20366.5</c:v>
                </c:pt>
                <c:pt idx="9">
                  <c:v>20367</c:v>
                </c:pt>
                <c:pt idx="10">
                  <c:v>20629</c:v>
                </c:pt>
                <c:pt idx="11">
                  <c:v>21658</c:v>
                </c:pt>
                <c:pt idx="12">
                  <c:v>29098</c:v>
                </c:pt>
                <c:pt idx="13">
                  <c:v>29098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46-4E8E-B25F-6C58064B174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13893.5</c:v>
                </c:pt>
                <c:pt idx="2">
                  <c:v>13935.5</c:v>
                </c:pt>
                <c:pt idx="3">
                  <c:v>15200</c:v>
                </c:pt>
                <c:pt idx="4">
                  <c:v>15220.5</c:v>
                </c:pt>
                <c:pt idx="5">
                  <c:v>15417</c:v>
                </c:pt>
                <c:pt idx="6">
                  <c:v>20237.5</c:v>
                </c:pt>
                <c:pt idx="7">
                  <c:v>19256</c:v>
                </c:pt>
                <c:pt idx="8">
                  <c:v>20366.5</c:v>
                </c:pt>
                <c:pt idx="9">
                  <c:v>20367</c:v>
                </c:pt>
                <c:pt idx="10">
                  <c:v>20629</c:v>
                </c:pt>
                <c:pt idx="11">
                  <c:v>21658</c:v>
                </c:pt>
                <c:pt idx="12">
                  <c:v>29098</c:v>
                </c:pt>
                <c:pt idx="13">
                  <c:v>29098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46-4E8E-B25F-6C58064B174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13893.5</c:v>
                </c:pt>
                <c:pt idx="2">
                  <c:v>13935.5</c:v>
                </c:pt>
                <c:pt idx="3">
                  <c:v>15200</c:v>
                </c:pt>
                <c:pt idx="4">
                  <c:v>15220.5</c:v>
                </c:pt>
                <c:pt idx="5">
                  <c:v>15417</c:v>
                </c:pt>
                <c:pt idx="6">
                  <c:v>20237.5</c:v>
                </c:pt>
                <c:pt idx="7">
                  <c:v>19256</c:v>
                </c:pt>
                <c:pt idx="8">
                  <c:v>20366.5</c:v>
                </c:pt>
                <c:pt idx="9">
                  <c:v>20367</c:v>
                </c:pt>
                <c:pt idx="10">
                  <c:v>20629</c:v>
                </c:pt>
                <c:pt idx="11">
                  <c:v>21658</c:v>
                </c:pt>
                <c:pt idx="12">
                  <c:v>29098</c:v>
                </c:pt>
                <c:pt idx="13">
                  <c:v>29098</c:v>
                </c:pt>
              </c:numCache>
            </c:numRef>
          </c:xVal>
          <c:yVal>
            <c:numRef>
              <c:f>'Active 2'!$O$21:$O$993</c:f>
              <c:numCache>
                <c:formatCode>General</c:formatCode>
                <c:ptCount val="973"/>
                <c:pt idx="0">
                  <c:v>8.1773847654202821E-4</c:v>
                </c:pt>
                <c:pt idx="1">
                  <c:v>-7.1423415209386099E-3</c:v>
                </c:pt>
                <c:pt idx="2">
                  <c:v>-7.1664048138377484E-3</c:v>
                </c:pt>
                <c:pt idx="3">
                  <c:v>-7.8908818107653964E-3</c:v>
                </c:pt>
                <c:pt idx="4">
                  <c:v>-7.9026269894423573E-3</c:v>
                </c:pt>
                <c:pt idx="5">
                  <c:v>-8.0152088240776145E-3</c:v>
                </c:pt>
                <c:pt idx="6">
                  <c:v>-1.0777044619799024E-2</c:v>
                </c:pt>
                <c:pt idx="7">
                  <c:v>-1.0214708382167956E-2</c:v>
                </c:pt>
                <c:pt idx="8">
                  <c:v>-1.0850953305132093E-2</c:v>
                </c:pt>
                <c:pt idx="9">
                  <c:v>-1.0851239772904702E-2</c:v>
                </c:pt>
                <c:pt idx="10">
                  <c:v>-1.1001348885751713E-2</c:v>
                </c:pt>
                <c:pt idx="11">
                  <c:v>-1.1590899561780617E-2</c:v>
                </c:pt>
                <c:pt idx="12">
                  <c:v>-1.5853540018199511E-2</c:v>
                </c:pt>
                <c:pt idx="13">
                  <c:v>-1.5853540018199511E-2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46-4E8E-B25F-6C58064B1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88448"/>
        <c:axId val="1"/>
      </c:scatterChart>
      <c:valAx>
        <c:axId val="717688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88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25857353416409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F54ED30-6BBD-D1B2-0212-5FDB06E1C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0</xdr:row>
      <xdr:rowOff>0</xdr:rowOff>
    </xdr:from>
    <xdr:to>
      <xdr:col>27</xdr:col>
      <xdr:colOff>180975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C130A3D-686A-9A78-0C77-FA282FBD1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ACEADF94-001E-6867-FB74-59D5ED212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0</xdr:row>
      <xdr:rowOff>0</xdr:rowOff>
    </xdr:from>
    <xdr:to>
      <xdr:col>27</xdr:col>
      <xdr:colOff>180975</xdr:colOff>
      <xdr:row>19</xdr:row>
      <xdr:rowOff>9525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C3B74458-43EA-A6B5-1432-7A21116FB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3"/>
  <sheetViews>
    <sheetView workbookViewId="0">
      <selection activeCell="A33" sqref="A33:C3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26</v>
      </c>
      <c r="B2" t="s">
        <v>37</v>
      </c>
      <c r="C2" s="3"/>
      <c r="D2" s="3" t="s">
        <v>38</v>
      </c>
    </row>
    <row r="3" spans="1:6" ht="13.5" thickBot="1" x14ac:dyDescent="0.25"/>
    <row r="4" spans="1:6" ht="14.25" thickTop="1" thickBot="1" x14ac:dyDescent="0.25">
      <c r="A4" s="5" t="s">
        <v>2</v>
      </c>
      <c r="C4" s="8" t="s">
        <v>39</v>
      </c>
      <c r="D4" s="9" t="s">
        <v>39</v>
      </c>
    </row>
    <row r="5" spans="1:6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6" x14ac:dyDescent="0.2">
      <c r="A6" s="5" t="s">
        <v>3</v>
      </c>
    </row>
    <row r="7" spans="1:6" x14ac:dyDescent="0.2">
      <c r="A7" t="s">
        <v>4</v>
      </c>
      <c r="C7">
        <v>51521.695</v>
      </c>
    </row>
    <row r="8" spans="1:6" x14ac:dyDescent="0.2">
      <c r="A8" t="s">
        <v>5</v>
      </c>
      <c r="C8">
        <v>0.28780899999999998</v>
      </c>
      <c r="D8" t="s">
        <v>58</v>
      </c>
    </row>
    <row r="9" spans="1:6" x14ac:dyDescent="0.2">
      <c r="A9" s="26" t="s">
        <v>36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23">
        <f ca="1">INTERCEPT(INDIRECT($D$9):G985,INDIRECT($C$9):F985)</f>
        <v>-0.1256701824435362</v>
      </c>
      <c r="D11" s="3"/>
      <c r="E11" s="12"/>
    </row>
    <row r="12" spans="1:6" x14ac:dyDescent="0.2">
      <c r="A12" s="12" t="s">
        <v>19</v>
      </c>
      <c r="B12" s="12"/>
      <c r="C12" s="23">
        <f ca="1">SLOPE(INDIRECT($D$9):G985,INDIRECT($C$9):F985)</f>
        <v>1.4567529507705013E-5</v>
      </c>
      <c r="D12" s="3"/>
      <c r="E12" s="12"/>
    </row>
    <row r="13" spans="1:6" x14ac:dyDescent="0.2">
      <c r="A13" s="12" t="s">
        <v>21</v>
      </c>
      <c r="B13" s="12"/>
      <c r="C13" s="3" t="s">
        <v>16</v>
      </c>
    </row>
    <row r="14" spans="1:6" x14ac:dyDescent="0.2">
      <c r="A14" s="12"/>
      <c r="B14" s="12"/>
      <c r="C14" s="12"/>
    </row>
    <row r="15" spans="1:6" x14ac:dyDescent="0.2">
      <c r="A15" s="14" t="s">
        <v>20</v>
      </c>
      <c r="B15" s="12"/>
      <c r="C15" s="15">
        <f ca="1">(C7+C11)+(C8+C12)*INT(MAX(F21:F3526))</f>
        <v>59897.235144926228</v>
      </c>
      <c r="E15" s="16" t="s">
        <v>41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0.28782356752950766</v>
      </c>
      <c r="E16" s="16" t="s">
        <v>33</v>
      </c>
      <c r="F16" s="17">
        <f ca="1">NOW()+15018.5+$C$5/24</f>
        <v>60178.773130439811</v>
      </c>
    </row>
    <row r="17" spans="1:17" ht="13.5" thickBot="1" x14ac:dyDescent="0.25">
      <c r="A17" s="16" t="s">
        <v>30</v>
      </c>
      <c r="B17" s="12"/>
      <c r="C17" s="12">
        <f>COUNT(C21:C2184)</f>
        <v>14</v>
      </c>
      <c r="E17" s="16" t="s">
        <v>42</v>
      </c>
      <c r="F17" s="17">
        <f ca="1">ROUND(2*(F16-$C$7)/$C$8,0)/2+F15</f>
        <v>30080</v>
      </c>
    </row>
    <row r="18" spans="1:17" ht="14.25" thickTop="1" thickBot="1" x14ac:dyDescent="0.25">
      <c r="A18" s="18" t="s">
        <v>7</v>
      </c>
      <c r="B18" s="12"/>
      <c r="C18" s="21">
        <f ca="1">+C15</f>
        <v>59897.235144926228</v>
      </c>
      <c r="D18" s="22">
        <f ca="1">+C16</f>
        <v>0.28782356752950766</v>
      </c>
      <c r="E18" s="16" t="s">
        <v>34</v>
      </c>
      <c r="F18" s="25">
        <f ca="1">ROUND(2*(F16-$C$15)/$C$16,0)/2+F15</f>
        <v>979</v>
      </c>
    </row>
    <row r="19" spans="1:17" ht="13.5" thickTop="1" x14ac:dyDescent="0.2">
      <c r="E19" s="16" t="s">
        <v>35</v>
      </c>
      <c r="F19" s="20">
        <f ca="1">+$C$15+$C$16*F18-15018.5-$C$5/24</f>
        <v>45160.910250870955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54</v>
      </c>
      <c r="I20" s="7" t="s">
        <v>55</v>
      </c>
      <c r="J20" s="7" t="s">
        <v>56</v>
      </c>
      <c r="K20" s="7" t="s">
        <v>57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x14ac:dyDescent="0.2">
      <c r="A21" t="s">
        <v>14</v>
      </c>
      <c r="C21" s="10">
        <v>51521.695</v>
      </c>
      <c r="D21" s="10" t="s">
        <v>16</v>
      </c>
      <c r="E21">
        <f>+(C21-C$7)/C$8</f>
        <v>0</v>
      </c>
      <c r="F21">
        <f t="shared" ref="F21:F26" si="0">ROUND(2*E21,0)/2</f>
        <v>0</v>
      </c>
      <c r="G21">
        <f>+C21-(C$7+F21*C$8)</f>
        <v>0</v>
      </c>
      <c r="I21">
        <f>+G21</f>
        <v>0</v>
      </c>
      <c r="O21">
        <f ca="1">+C$11+C$12*$F21</f>
        <v>-0.1256701824435362</v>
      </c>
      <c r="Q21" s="2">
        <f>+C21-15018.5</f>
        <v>36503.195</v>
      </c>
    </row>
    <row r="22" spans="1:17" x14ac:dyDescent="0.2">
      <c r="A22" s="28" t="s">
        <v>40</v>
      </c>
      <c r="B22" s="29"/>
      <c r="C22" s="30">
        <v>55520.820500000002</v>
      </c>
      <c r="D22" s="30">
        <v>2.0000000000000001E-4</v>
      </c>
      <c r="E22">
        <f>+(C22-C$7)/C$8</f>
        <v>13895.067562167973</v>
      </c>
      <c r="F22">
        <f t="shared" si="0"/>
        <v>13895</v>
      </c>
      <c r="G22">
        <f>+C22-(C$7+F22*C$8)</f>
        <v>1.944500000536209E-2</v>
      </c>
      <c r="K22">
        <f>+G22</f>
        <v>1.944500000536209E-2</v>
      </c>
      <c r="O22">
        <f ca="1">+C$11+C$12*$F22</f>
        <v>7.6745640066024967E-2</v>
      </c>
      <c r="Q22" s="2">
        <f>+C22-15018.5</f>
        <v>40502.320500000002</v>
      </c>
    </row>
    <row r="23" spans="1:17" x14ac:dyDescent="0.2">
      <c r="A23" s="31" t="s">
        <v>43</v>
      </c>
      <c r="B23" s="32" t="s">
        <v>44</v>
      </c>
      <c r="C23" s="30">
        <v>55532.910300000003</v>
      </c>
      <c r="D23" s="30">
        <v>4.0000000000000002E-4</v>
      </c>
      <c r="E23">
        <f>+(C23-C$7)/C$8</f>
        <v>13937.073892755277</v>
      </c>
      <c r="F23">
        <f t="shared" si="0"/>
        <v>13937</v>
      </c>
      <c r="G23">
        <f>+C23-(C$7+F23*C$8)</f>
        <v>2.126700000371784E-2</v>
      </c>
      <c r="K23">
        <f>+G23</f>
        <v>2.126700000371784E-2</v>
      </c>
      <c r="O23">
        <f ca="1">+C$11+C$12*$F23</f>
        <v>7.735747630534856E-2</v>
      </c>
      <c r="Q23" s="2">
        <f>+C23-15018.5</f>
        <v>40514.410300000003</v>
      </c>
    </row>
    <row r="24" spans="1:17" x14ac:dyDescent="0.2">
      <c r="A24" s="33" t="s">
        <v>46</v>
      </c>
      <c r="B24" s="34" t="s">
        <v>47</v>
      </c>
      <c r="C24" s="33">
        <v>55896.882700000002</v>
      </c>
      <c r="D24" s="33">
        <v>2.9999999999999997E-4</v>
      </c>
      <c r="E24">
        <f>+(C24-C$7)/C$8</f>
        <v>15201.705645063228</v>
      </c>
      <c r="F24">
        <f t="shared" si="0"/>
        <v>15201.5</v>
      </c>
      <c r="G24">
        <f>+C24-(C$7+F24*C$8)</f>
        <v>5.9186500002397224E-2</v>
      </c>
      <c r="K24">
        <f>+G24</f>
        <v>5.9186500002397224E-2</v>
      </c>
      <c r="O24">
        <f ca="1">+C$11+C$12*$F24</f>
        <v>9.5778117367841559E-2</v>
      </c>
      <c r="Q24" s="2">
        <f>+C24-15018.5</f>
        <v>40878.382700000002</v>
      </c>
    </row>
    <row r="25" spans="1:17" x14ac:dyDescent="0.2">
      <c r="A25" s="5" t="s">
        <v>45</v>
      </c>
      <c r="C25" s="10">
        <v>55902.785000000003</v>
      </c>
      <c r="D25" s="10">
        <v>1E-4</v>
      </c>
      <c r="E25">
        <f>+(C25-C$7)/C$8</f>
        <v>15222.213342876714</v>
      </c>
      <c r="F25">
        <f t="shared" si="0"/>
        <v>15222</v>
      </c>
      <c r="G25">
        <f>+C25-(C$7+F25*C$8)</f>
        <v>6.1402000006637536E-2</v>
      </c>
      <c r="K25">
        <f>+G25</f>
        <v>6.1402000006637536E-2</v>
      </c>
      <c r="O25">
        <f ca="1">+C$11+C$12*$F25</f>
        <v>9.6076751722749515E-2</v>
      </c>
      <c r="Q25" s="2">
        <f>+C25-15018.5</f>
        <v>40884.285000000003</v>
      </c>
    </row>
    <row r="26" spans="1:17" x14ac:dyDescent="0.2">
      <c r="A26" s="35" t="s">
        <v>49</v>
      </c>
      <c r="B26" s="36" t="s">
        <v>44</v>
      </c>
      <c r="C26" s="35">
        <v>55959.346599999997</v>
      </c>
      <c r="D26" s="35">
        <v>2.0000000000000001E-4</v>
      </c>
      <c r="E26">
        <f t="shared" ref="E26:E32" si="1">+(C26-C$7)/C$8</f>
        <v>15418.738121462489</v>
      </c>
      <c r="F26">
        <f t="shared" si="0"/>
        <v>15418.5</v>
      </c>
      <c r="G26">
        <f t="shared" ref="G26:G32" si="2">+C26-(C$7+F26*C$8)</f>
        <v>6.8533499994373415E-2</v>
      </c>
      <c r="J26">
        <f>+G26</f>
        <v>6.8533499994373415E-2</v>
      </c>
      <c r="O26">
        <f t="shared" ref="O26:O32" ca="1" si="3">+C$11+C$12*$F26</f>
        <v>9.893927127101354E-2</v>
      </c>
      <c r="Q26" s="2">
        <f t="shared" ref="Q26:Q32" si="4">+C26-15018.5</f>
        <v>40940.846599999997</v>
      </c>
    </row>
    <row r="27" spans="1:17" x14ac:dyDescent="0.2">
      <c r="A27" s="44" t="s">
        <v>52</v>
      </c>
      <c r="B27" s="45" t="s">
        <v>44</v>
      </c>
      <c r="C27" s="46">
        <v>57064.374620000002</v>
      </c>
      <c r="D27" s="46">
        <v>1E-4</v>
      </c>
      <c r="E27">
        <f t="shared" si="1"/>
        <v>19258.187270029786</v>
      </c>
      <c r="F27" s="42">
        <f>ROUND(2*E27,0)/2-0.5</f>
        <v>19257.5</v>
      </c>
      <c r="G27">
        <f t="shared" si="2"/>
        <v>0.19780249999894295</v>
      </c>
      <c r="K27">
        <f t="shared" ref="K27:K32" si="5">G27</f>
        <v>0.19780249999894295</v>
      </c>
      <c r="O27">
        <f t="shared" ca="1" si="3"/>
        <v>0.15486401705109307</v>
      </c>
      <c r="Q27" s="2">
        <f t="shared" si="4"/>
        <v>42045.874620000002</v>
      </c>
    </row>
    <row r="28" spans="1:17" x14ac:dyDescent="0.2">
      <c r="A28" s="47" t="s">
        <v>50</v>
      </c>
      <c r="B28" s="48"/>
      <c r="C28" s="35">
        <v>57346.8874</v>
      </c>
      <c r="D28" s="35">
        <v>2.0000000000000001E-4</v>
      </c>
      <c r="E28">
        <f t="shared" si="1"/>
        <v>20239.785413242811</v>
      </c>
      <c r="F28" s="43">
        <f>ROUND(2*E28,0)/2-1</f>
        <v>20239</v>
      </c>
      <c r="G28">
        <f t="shared" si="2"/>
        <v>0.22604899999714689</v>
      </c>
      <c r="K28">
        <f t="shared" si="5"/>
        <v>0.22604899999714689</v>
      </c>
      <c r="O28">
        <f t="shared" ca="1" si="3"/>
        <v>0.16916204726290554</v>
      </c>
      <c r="Q28" s="2">
        <f t="shared" si="4"/>
        <v>42328.3874</v>
      </c>
    </row>
    <row r="29" spans="1:17" x14ac:dyDescent="0.2">
      <c r="A29" s="49" t="s">
        <v>51</v>
      </c>
      <c r="B29" s="50" t="s">
        <v>47</v>
      </c>
      <c r="C29" s="49">
        <v>57384.020199999999</v>
      </c>
      <c r="D29" s="49" t="s">
        <v>53</v>
      </c>
      <c r="E29">
        <f t="shared" si="1"/>
        <v>20368.804311192493</v>
      </c>
      <c r="F29" s="43">
        <f>ROUND(2*E29,0)/2-1</f>
        <v>20368</v>
      </c>
      <c r="G29">
        <f t="shared" si="2"/>
        <v>0.23148799999762559</v>
      </c>
      <c r="K29">
        <f t="shared" si="5"/>
        <v>0.23148799999762559</v>
      </c>
      <c r="O29">
        <f t="shared" ca="1" si="3"/>
        <v>0.17104125856939953</v>
      </c>
      <c r="Q29" s="2">
        <f t="shared" si="4"/>
        <v>42365.520199999999</v>
      </c>
    </row>
    <row r="30" spans="1:17" x14ac:dyDescent="0.2">
      <c r="A30" s="49" t="s">
        <v>51</v>
      </c>
      <c r="B30" s="50" t="s">
        <v>44</v>
      </c>
      <c r="C30" s="49">
        <v>57384.1636</v>
      </c>
      <c r="D30" s="49" t="s">
        <v>53</v>
      </c>
      <c r="E30">
        <f t="shared" si="1"/>
        <v>20369.302558293872</v>
      </c>
      <c r="F30" s="43">
        <f>ROUND(2*E30,0)/2-1</f>
        <v>20368.5</v>
      </c>
      <c r="G30">
        <f t="shared" si="2"/>
        <v>0.23098349999781931</v>
      </c>
      <c r="K30">
        <f t="shared" si="5"/>
        <v>0.23098349999781931</v>
      </c>
      <c r="O30">
        <f t="shared" ca="1" si="3"/>
        <v>0.17104854233415337</v>
      </c>
      <c r="Q30" s="2">
        <f t="shared" si="4"/>
        <v>42365.6636</v>
      </c>
    </row>
    <row r="31" spans="1:17" x14ac:dyDescent="0.2">
      <c r="A31" s="51" t="s">
        <v>1</v>
      </c>
      <c r="B31" s="52" t="s">
        <v>44</v>
      </c>
      <c r="C31" s="53">
        <v>57459.578800000003</v>
      </c>
      <c r="D31" s="53">
        <v>1E-4</v>
      </c>
      <c r="E31">
        <f t="shared" si="1"/>
        <v>20631.334669867876</v>
      </c>
      <c r="F31" s="43">
        <f>ROUND(2*E31,0)/2-1</f>
        <v>20630.5</v>
      </c>
      <c r="G31">
        <f t="shared" si="2"/>
        <v>0.24022550000518095</v>
      </c>
      <c r="K31">
        <f t="shared" si="5"/>
        <v>0.24022550000518095</v>
      </c>
      <c r="O31">
        <f t="shared" ca="1" si="3"/>
        <v>0.17486523506517207</v>
      </c>
      <c r="Q31" s="2">
        <f t="shared" si="4"/>
        <v>42441.078800000003</v>
      </c>
    </row>
    <row r="32" spans="1:17" x14ac:dyDescent="0.2">
      <c r="A32" s="51" t="s">
        <v>0</v>
      </c>
      <c r="B32" s="52" t="s">
        <v>44</v>
      </c>
      <c r="C32" s="53">
        <v>57755.764000000003</v>
      </c>
      <c r="D32" s="53">
        <v>1E-4</v>
      </c>
      <c r="E32">
        <f t="shared" si="1"/>
        <v>21660.437998811725</v>
      </c>
      <c r="F32" s="43">
        <f>ROUND(2*E32,0)/2-1</f>
        <v>21659.5</v>
      </c>
      <c r="G32">
        <f t="shared" si="2"/>
        <v>0.26996450000297045</v>
      </c>
      <c r="K32">
        <f t="shared" si="5"/>
        <v>0.26996450000297045</v>
      </c>
      <c r="O32">
        <f t="shared" ca="1" si="3"/>
        <v>0.18985522292860055</v>
      </c>
      <c r="Q32" s="2">
        <f t="shared" si="4"/>
        <v>42737.264000000003</v>
      </c>
    </row>
    <row r="33" spans="1:17" x14ac:dyDescent="0.2">
      <c r="A33" s="54" t="s">
        <v>59</v>
      </c>
      <c r="B33" s="55" t="s">
        <v>44</v>
      </c>
      <c r="C33" s="56">
        <v>59897.303700000048</v>
      </c>
      <c r="D33" s="10"/>
      <c r="E33">
        <f t="shared" ref="E33:E34" si="6">+(C33-C$7)/C$8</f>
        <v>29101.274456323634</v>
      </c>
      <c r="F33" s="43">
        <f t="shared" ref="F33:F34" si="7">ROUND(2*E33,0)/2-1</f>
        <v>29100.5</v>
      </c>
      <c r="G33">
        <f t="shared" ref="G33:G34" si="8">+C33-(C$7+F33*C$8)</f>
        <v>0.22289550004643388</v>
      </c>
      <c r="K33">
        <f t="shared" ref="K33:K34" si="9">G33</f>
        <v>0.22289550004643388</v>
      </c>
      <c r="O33">
        <f t="shared" ref="O33:O34" ca="1" si="10">+C$11+C$12*$F33</f>
        <v>0.29825220999543356</v>
      </c>
      <c r="Q33" s="2">
        <f t="shared" ref="Q33:Q34" si="11">+C33-15018.5</f>
        <v>44878.803700000048</v>
      </c>
    </row>
    <row r="34" spans="1:17" x14ac:dyDescent="0.2">
      <c r="A34" s="54" t="s">
        <v>59</v>
      </c>
      <c r="B34" s="55" t="s">
        <v>44</v>
      </c>
      <c r="C34" s="56">
        <v>59897.303799999878</v>
      </c>
      <c r="D34" s="10"/>
      <c r="E34">
        <f t="shared" si="6"/>
        <v>29101.274803775694</v>
      </c>
      <c r="F34" s="43">
        <f t="shared" si="7"/>
        <v>29100.5</v>
      </c>
      <c r="G34">
        <f t="shared" si="8"/>
        <v>0.22299549987656064</v>
      </c>
      <c r="K34">
        <f t="shared" si="9"/>
        <v>0.22299549987656064</v>
      </c>
      <c r="O34">
        <f t="shared" ca="1" si="10"/>
        <v>0.29825220999543356</v>
      </c>
      <c r="Q34" s="2">
        <f t="shared" si="11"/>
        <v>44878.803799999878</v>
      </c>
    </row>
    <row r="35" spans="1:17" x14ac:dyDescent="0.2">
      <c r="C35" s="10"/>
      <c r="D35" s="10"/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</sheetData>
  <phoneticPr fontId="8" type="noConversion"/>
  <hyperlinks>
    <hyperlink ref="H63575" r:id="rId1" display="http://vsolj.cetus-net.org/bulletin.html"/>
    <hyperlink ref="H63568" r:id="rId2" display="https://www.aavso.org/ejaavso"/>
    <hyperlink ref="AP434" r:id="rId3" display="http://cdsbib.u-strasbg.fr/cgi-bin/cdsbib?1990RMxAA..21..381G"/>
    <hyperlink ref="AP431" r:id="rId4" display="http://cdsbib.u-strasbg.fr/cgi-bin/cdsbib?1990RMxAA..21..381G"/>
    <hyperlink ref="AP433" r:id="rId5" display="http://cdsbib.u-strasbg.fr/cgi-bin/cdsbib?1990RMxAA..21..381G"/>
    <hyperlink ref="AP409" r:id="rId6" display="http://cdsbib.u-strasbg.fr/cgi-bin/cdsbib?1990RMxAA..21..381G"/>
    <hyperlink ref="I63575" r:id="rId7" display="http://vsolj.cetus-net.org/bulletin.html"/>
    <hyperlink ref="AQ570" r:id="rId8" display="http://cdsbib.u-strasbg.fr/cgi-bin/cdsbib?1990RMxAA..21..381G"/>
    <hyperlink ref="AQ2214" r:id="rId9" display="http://cdsbib.u-strasbg.fr/cgi-bin/cdsbib?1990RMxAA..21..381G"/>
    <hyperlink ref="AQ571" r:id="rId10" display="http://cdsbib.u-strasbg.fr/cgi-bin/cdsbib?1990RMxAA..21..381G"/>
    <hyperlink ref="H63572" r:id="rId11" display="https://www.aavso.org/ejaavso"/>
    <hyperlink ref="H1421" r:id="rId12" display="http://vsolj.cetus-net.org/bulletin.html"/>
    <hyperlink ref="AP4659" r:id="rId13" display="http://cdsbib.u-strasbg.fr/cgi-bin/cdsbib?1990RMxAA..21..381G"/>
    <hyperlink ref="AP4662" r:id="rId14" display="http://cdsbib.u-strasbg.fr/cgi-bin/cdsbib?1990RMxAA..21..381G"/>
    <hyperlink ref="AP4660" r:id="rId15" display="http://cdsbib.u-strasbg.fr/cgi-bin/cdsbib?1990RMxAA..21..381G"/>
    <hyperlink ref="AP4638" r:id="rId16" display="http://cdsbib.u-strasbg.fr/cgi-bin/cdsbib?1990RMxAA..21..381G"/>
    <hyperlink ref="I1421" r:id="rId17" display="http://vsolj.cetus-net.org/bulletin.html"/>
    <hyperlink ref="AQ4772" r:id="rId18" display="http://cdsbib.u-strasbg.fr/cgi-bin/cdsbib?1990RMxAA..21..381G"/>
    <hyperlink ref="AQ64852" r:id="rId19" display="http://cdsbib.u-strasbg.fr/cgi-bin/cdsbib?1990RMxAA..21..381G"/>
    <hyperlink ref="AQ477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4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26</v>
      </c>
      <c r="B2" t="s">
        <v>37</v>
      </c>
      <c r="C2" s="3"/>
      <c r="D2" s="3" t="s">
        <v>38</v>
      </c>
    </row>
    <row r="3" spans="1:6" ht="13.5" thickBot="1" x14ac:dyDescent="0.25"/>
    <row r="4" spans="1:6" ht="14.25" thickTop="1" thickBot="1" x14ac:dyDescent="0.25">
      <c r="A4" s="5" t="s">
        <v>2</v>
      </c>
      <c r="C4" s="8" t="s">
        <v>39</v>
      </c>
      <c r="D4" s="9" t="s">
        <v>39</v>
      </c>
    </row>
    <row r="5" spans="1:6" ht="13.5" thickTop="1" x14ac:dyDescent="0.2">
      <c r="A5" s="11" t="s">
        <v>31</v>
      </c>
      <c r="B5" s="12"/>
      <c r="C5" s="13">
        <v>8</v>
      </c>
      <c r="D5" s="12" t="s">
        <v>32</v>
      </c>
    </row>
    <row r="6" spans="1:6" x14ac:dyDescent="0.2">
      <c r="A6" s="5" t="s">
        <v>3</v>
      </c>
    </row>
    <row r="7" spans="1:6" x14ac:dyDescent="0.2">
      <c r="A7" t="s">
        <v>4</v>
      </c>
      <c r="C7">
        <v>51521.695</v>
      </c>
    </row>
    <row r="8" spans="1:6" x14ac:dyDescent="0.2">
      <c r="A8" t="s">
        <v>5</v>
      </c>
      <c r="C8">
        <v>0.28784199999999999</v>
      </c>
    </row>
    <row r="9" spans="1:6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23">
        <f ca="1">INTERCEPT(INDIRECT($D$9):G986,INDIRECT($C$9):F986)</f>
        <v>8.1773847654202821E-4</v>
      </c>
      <c r="D11" s="3"/>
      <c r="E11" s="12"/>
    </row>
    <row r="12" spans="1:6" x14ac:dyDescent="0.2">
      <c r="A12" s="12" t="s">
        <v>19</v>
      </c>
      <c r="B12" s="12"/>
      <c r="C12" s="23">
        <f ca="1">SLOPE(INDIRECT($D$9):G986,INDIRECT($C$9):F986)</f>
        <v>-5.7293554521759369E-7</v>
      </c>
      <c r="D12" s="3"/>
      <c r="E12" s="12"/>
    </row>
    <row r="13" spans="1:6" x14ac:dyDescent="0.2">
      <c r="A13" s="12" t="s">
        <v>21</v>
      </c>
      <c r="B13" s="12"/>
      <c r="C13" s="3" t="s">
        <v>16</v>
      </c>
    </row>
    <row r="14" spans="1:6" x14ac:dyDescent="0.2">
      <c r="A14" s="12"/>
      <c r="B14" s="12"/>
      <c r="C14" s="12"/>
    </row>
    <row r="15" spans="1:6" x14ac:dyDescent="0.2">
      <c r="A15" s="14" t="s">
        <v>20</v>
      </c>
      <c r="B15" s="12"/>
      <c r="C15" s="15">
        <f ca="1">(C7+C11)+(C8+C12)*INT(MAX(F21:F3527))</f>
        <v>59897.305662459978</v>
      </c>
      <c r="E15" s="16" t="s">
        <v>41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0.28784142706445476</v>
      </c>
      <c r="E16" s="16" t="s">
        <v>33</v>
      </c>
      <c r="F16" s="17">
        <f ca="1">NOW()+15018.5+$C$5/24</f>
        <v>60179.502297106483</v>
      </c>
    </row>
    <row r="17" spans="1:17" ht="13.5" thickBot="1" x14ac:dyDescent="0.25">
      <c r="A17" s="16" t="s">
        <v>30</v>
      </c>
      <c r="B17" s="12"/>
      <c r="C17" s="12">
        <f>COUNT(C21:C2185)</f>
        <v>14</v>
      </c>
      <c r="E17" s="16" t="s">
        <v>42</v>
      </c>
      <c r="F17" s="17">
        <f ca="1">ROUND(2*(F16-$C$7)/$C$8,0)/2+F15</f>
        <v>30079.5</v>
      </c>
    </row>
    <row r="18" spans="1:17" ht="14.25" thickTop="1" thickBot="1" x14ac:dyDescent="0.25">
      <c r="A18" s="18" t="s">
        <v>7</v>
      </c>
      <c r="B18" s="12"/>
      <c r="C18" s="21">
        <f ca="1">+C15</f>
        <v>59897.305662459978</v>
      </c>
      <c r="D18" s="22">
        <f ca="1">+C16</f>
        <v>0.28784142706445476</v>
      </c>
      <c r="E18" s="16" t="s">
        <v>34</v>
      </c>
      <c r="F18" s="25">
        <f ca="1">ROUND(2*(F16-$C$15)/$C$16,0)/2+F15</f>
        <v>981.5</v>
      </c>
    </row>
    <row r="19" spans="1:17" ht="13.5" thickTop="1" x14ac:dyDescent="0.2">
      <c r="E19" s="16" t="s">
        <v>35</v>
      </c>
      <c r="F19" s="20">
        <f ca="1">+$C$15+$C$16*F18-15018.5-$C$5/24</f>
        <v>45160.988689790407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54</v>
      </c>
      <c r="I20" s="7" t="s">
        <v>55</v>
      </c>
      <c r="J20" s="7" t="s">
        <v>56</v>
      </c>
      <c r="K20" s="7" t="s">
        <v>57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x14ac:dyDescent="0.2">
      <c r="A21" t="s">
        <v>14</v>
      </c>
      <c r="C21" s="10">
        <v>51521.695</v>
      </c>
      <c r="D21" s="10" t="s">
        <v>16</v>
      </c>
      <c r="E21">
        <f t="shared" ref="E21:E30" si="0">+(C21-C$7)/C$8</f>
        <v>0</v>
      </c>
      <c r="F21">
        <f t="shared" ref="F21:F30" si="1">ROUND(2*E21,0)/2</f>
        <v>0</v>
      </c>
      <c r="G21">
        <f t="shared" ref="G21:G30" si="2">+C21-(C$7+F21*C$8)</f>
        <v>0</v>
      </c>
      <c r="I21">
        <f>+G21</f>
        <v>0</v>
      </c>
      <c r="O21">
        <f t="shared" ref="O21:O30" ca="1" si="3">+C$11+C$12*$F21</f>
        <v>8.1773847654202821E-4</v>
      </c>
      <c r="Q21" s="2">
        <f t="shared" ref="Q21:Q30" si="4">+C21-15018.5</f>
        <v>36503.195</v>
      </c>
    </row>
    <row r="22" spans="1:17" x14ac:dyDescent="0.2">
      <c r="A22" s="28" t="s">
        <v>40</v>
      </c>
      <c r="B22" s="29"/>
      <c r="C22" s="30">
        <v>55520.820500000002</v>
      </c>
      <c r="D22" s="30">
        <v>2.0000000000000001E-4</v>
      </c>
      <c r="E22">
        <f t="shared" si="0"/>
        <v>13893.474545062923</v>
      </c>
      <c r="F22">
        <f t="shared" si="1"/>
        <v>13893.5</v>
      </c>
      <c r="G22">
        <f t="shared" si="2"/>
        <v>-7.3269999993499368E-3</v>
      </c>
      <c r="K22">
        <f>+G22</f>
        <v>-7.3269999993499368E-3</v>
      </c>
      <c r="O22">
        <f t="shared" ca="1" si="3"/>
        <v>-7.1423415209386099E-3</v>
      </c>
      <c r="Q22" s="2">
        <f t="shared" si="4"/>
        <v>40502.320500000002</v>
      </c>
    </row>
    <row r="23" spans="1:17" x14ac:dyDescent="0.2">
      <c r="A23" s="31" t="s">
        <v>43</v>
      </c>
      <c r="B23" s="32" t="s">
        <v>44</v>
      </c>
      <c r="C23" s="30">
        <v>55532.910300000003</v>
      </c>
      <c r="D23" s="30">
        <v>4.0000000000000002E-4</v>
      </c>
      <c r="E23">
        <f t="shared" si="0"/>
        <v>13935.47605978281</v>
      </c>
      <c r="F23">
        <f t="shared" si="1"/>
        <v>13935.5</v>
      </c>
      <c r="G23">
        <f t="shared" si="2"/>
        <v>-6.8909999972674996E-3</v>
      </c>
      <c r="K23">
        <f>+G23</f>
        <v>-6.8909999972674996E-3</v>
      </c>
      <c r="O23">
        <f t="shared" ca="1" si="3"/>
        <v>-7.1664048138377484E-3</v>
      </c>
      <c r="Q23" s="2">
        <f t="shared" si="4"/>
        <v>40514.410300000003</v>
      </c>
    </row>
    <row r="24" spans="1:17" x14ac:dyDescent="0.2">
      <c r="A24" s="33" t="s">
        <v>46</v>
      </c>
      <c r="B24" s="34" t="s">
        <v>47</v>
      </c>
      <c r="C24" s="33">
        <v>55896.882700000002</v>
      </c>
      <c r="D24" s="33">
        <v>2.9999999999999997E-4</v>
      </c>
      <c r="E24">
        <f t="shared" si="0"/>
        <v>15199.962826828616</v>
      </c>
      <c r="F24">
        <f t="shared" si="1"/>
        <v>15200</v>
      </c>
      <c r="G24">
        <f t="shared" si="2"/>
        <v>-1.0699999998905696E-2</v>
      </c>
      <c r="K24">
        <f>+G24</f>
        <v>-1.0699999998905696E-2</v>
      </c>
      <c r="O24">
        <f t="shared" ca="1" si="3"/>
        <v>-7.8908818107653964E-3</v>
      </c>
      <c r="Q24" s="2">
        <f t="shared" si="4"/>
        <v>40878.382700000002</v>
      </c>
    </row>
    <row r="25" spans="1:17" x14ac:dyDescent="0.2">
      <c r="A25" s="5" t="s">
        <v>45</v>
      </c>
      <c r="C25" s="10">
        <v>55902.785000000003</v>
      </c>
      <c r="D25" s="10">
        <v>1E-4</v>
      </c>
      <c r="E25">
        <f t="shared" si="0"/>
        <v>15220.46817351187</v>
      </c>
      <c r="F25">
        <f t="shared" si="1"/>
        <v>15220.5</v>
      </c>
      <c r="G25">
        <f t="shared" si="2"/>
        <v>-9.1609999944921583E-3</v>
      </c>
      <c r="K25">
        <f>+G25</f>
        <v>-9.1609999944921583E-3</v>
      </c>
      <c r="O25">
        <f t="shared" ca="1" si="3"/>
        <v>-7.9026269894423573E-3</v>
      </c>
      <c r="Q25" s="2">
        <f t="shared" si="4"/>
        <v>40884.285000000003</v>
      </c>
    </row>
    <row r="26" spans="1:17" x14ac:dyDescent="0.2">
      <c r="A26" s="35" t="s">
        <v>49</v>
      </c>
      <c r="B26" s="36" t="s">
        <v>44</v>
      </c>
      <c r="C26" s="35">
        <v>55959.346599999997</v>
      </c>
      <c r="D26" s="35">
        <v>2.0000000000000001E-4</v>
      </c>
      <c r="E26">
        <f t="shared" si="0"/>
        <v>15416.970421272774</v>
      </c>
      <c r="F26">
        <f t="shared" si="1"/>
        <v>15417</v>
      </c>
      <c r="G26">
        <f t="shared" si="2"/>
        <v>-8.5140000010142103E-3</v>
      </c>
      <c r="J26">
        <f>+G26</f>
        <v>-8.5140000010142103E-3</v>
      </c>
      <c r="O26">
        <f t="shared" ca="1" si="3"/>
        <v>-8.0152088240776145E-3</v>
      </c>
      <c r="Q26" s="2">
        <f t="shared" si="4"/>
        <v>40940.846599999997</v>
      </c>
    </row>
    <row r="27" spans="1:17" x14ac:dyDescent="0.2">
      <c r="A27" s="5" t="s">
        <v>50</v>
      </c>
      <c r="C27" s="10">
        <v>57346.8874</v>
      </c>
      <c r="D27" s="10">
        <v>2.0000000000000001E-4</v>
      </c>
      <c r="E27">
        <f t="shared" si="0"/>
        <v>20237.464998158714</v>
      </c>
      <c r="F27">
        <f t="shared" si="1"/>
        <v>20237.5</v>
      </c>
      <c r="G27">
        <f t="shared" si="2"/>
        <v>-1.0074999998323619E-2</v>
      </c>
      <c r="K27">
        <f t="shared" ref="K27:K32" si="5">+G27</f>
        <v>-1.0074999998323619E-2</v>
      </c>
      <c r="O27">
        <f t="shared" ca="1" si="3"/>
        <v>-1.0777044619799024E-2</v>
      </c>
      <c r="Q27" s="2">
        <f t="shared" si="4"/>
        <v>42328.3874</v>
      </c>
    </row>
    <row r="28" spans="1:17" x14ac:dyDescent="0.2">
      <c r="A28" s="37" t="s">
        <v>52</v>
      </c>
      <c r="B28" s="38" t="s">
        <v>44</v>
      </c>
      <c r="C28" s="39">
        <v>57064.374620000002</v>
      </c>
      <c r="D28" s="39">
        <v>1E-4</v>
      </c>
      <c r="E28">
        <f t="shared" si="0"/>
        <v>19255.979391471719</v>
      </c>
      <c r="F28">
        <f t="shared" si="1"/>
        <v>19256</v>
      </c>
      <c r="G28">
        <f t="shared" si="2"/>
        <v>-5.9320000000298023E-3</v>
      </c>
      <c r="K28">
        <f t="shared" si="5"/>
        <v>-5.9320000000298023E-3</v>
      </c>
      <c r="O28">
        <f t="shared" ca="1" si="3"/>
        <v>-1.0214708382167956E-2</v>
      </c>
      <c r="Q28" s="2">
        <f t="shared" si="4"/>
        <v>42045.874620000002</v>
      </c>
    </row>
    <row r="29" spans="1:17" x14ac:dyDescent="0.2">
      <c r="A29" s="40" t="s">
        <v>51</v>
      </c>
      <c r="B29" s="41" t="s">
        <v>47</v>
      </c>
      <c r="C29" s="40">
        <v>57384.020199999999</v>
      </c>
      <c r="D29" s="40" t="s">
        <v>53</v>
      </c>
      <c r="E29">
        <f t="shared" si="0"/>
        <v>20366.469104578206</v>
      </c>
      <c r="F29">
        <f t="shared" si="1"/>
        <v>20366.5</v>
      </c>
      <c r="G29">
        <f t="shared" si="2"/>
        <v>-8.8929999983520247E-3</v>
      </c>
      <c r="K29">
        <f t="shared" si="5"/>
        <v>-8.8929999983520247E-3</v>
      </c>
      <c r="O29">
        <f t="shared" ca="1" si="3"/>
        <v>-1.0850953305132093E-2</v>
      </c>
      <c r="Q29" s="2">
        <f t="shared" si="4"/>
        <v>42365.520199999999</v>
      </c>
    </row>
    <row r="30" spans="1:17" x14ac:dyDescent="0.2">
      <c r="A30" s="40" t="s">
        <v>51</v>
      </c>
      <c r="B30" s="41" t="s">
        <v>44</v>
      </c>
      <c r="C30" s="40">
        <v>57384.1636</v>
      </c>
      <c r="D30" s="40" t="s">
        <v>53</v>
      </c>
      <c r="E30">
        <f t="shared" si="0"/>
        <v>20366.967294557431</v>
      </c>
      <c r="F30">
        <f t="shared" si="1"/>
        <v>20367</v>
      </c>
      <c r="G30">
        <f t="shared" si="2"/>
        <v>-9.4140000001061708E-3</v>
      </c>
      <c r="K30">
        <f t="shared" si="5"/>
        <v>-9.4140000001061708E-3</v>
      </c>
      <c r="O30">
        <f t="shared" ca="1" si="3"/>
        <v>-1.0851239772904702E-2</v>
      </c>
      <c r="Q30" s="2">
        <f t="shared" si="4"/>
        <v>42365.6636</v>
      </c>
    </row>
    <row r="31" spans="1:17" x14ac:dyDescent="0.2">
      <c r="A31" s="51" t="s">
        <v>1</v>
      </c>
      <c r="B31" s="52" t="s">
        <v>44</v>
      </c>
      <c r="C31" s="53">
        <v>57459.578800000003</v>
      </c>
      <c r="D31" s="53">
        <v>1E-4</v>
      </c>
      <c r="E31">
        <f>+(C31-C$7)/C$8</f>
        <v>20628.969365137829</v>
      </c>
      <c r="F31">
        <f>ROUND(2*E31,0)/2</f>
        <v>20629</v>
      </c>
      <c r="G31">
        <f>+C31-(C$7+F31*C$8)</f>
        <v>-8.8179999947897159E-3</v>
      </c>
      <c r="K31">
        <f t="shared" si="5"/>
        <v>-8.8179999947897159E-3</v>
      </c>
      <c r="O31">
        <f ca="1">+C$11+C$12*$F31</f>
        <v>-1.1001348885751713E-2</v>
      </c>
      <c r="Q31" s="2">
        <f>+C31-15018.5</f>
        <v>42441.078800000003</v>
      </c>
    </row>
    <row r="32" spans="1:17" x14ac:dyDescent="0.2">
      <c r="A32" s="51" t="s">
        <v>0</v>
      </c>
      <c r="B32" s="52" t="s">
        <v>44</v>
      </c>
      <c r="C32" s="53">
        <v>57755.764000000003</v>
      </c>
      <c r="D32" s="53">
        <v>1E-4</v>
      </c>
      <c r="E32">
        <f>+(C32-C$7)/C$8</f>
        <v>21657.954711265222</v>
      </c>
      <c r="F32">
        <f>ROUND(2*E32,0)/2</f>
        <v>21658</v>
      </c>
      <c r="G32">
        <f>+C32-(C$7+F32*C$8)</f>
        <v>-1.3035999996645842E-2</v>
      </c>
      <c r="K32">
        <f t="shared" si="5"/>
        <v>-1.3035999996645842E-2</v>
      </c>
      <c r="O32">
        <f ca="1">+C$11+C$12*$F32</f>
        <v>-1.1590899561780617E-2</v>
      </c>
      <c r="Q32" s="2">
        <f>+C32-15018.5</f>
        <v>42737.264000000003</v>
      </c>
    </row>
    <row r="33" spans="1:17" x14ac:dyDescent="0.2">
      <c r="A33" s="54" t="s">
        <v>59</v>
      </c>
      <c r="B33" s="55" t="s">
        <v>44</v>
      </c>
      <c r="C33" s="56">
        <v>59897.303700000048</v>
      </c>
      <c r="D33" s="10"/>
      <c r="E33">
        <f t="shared" ref="E33:E34" si="6">+(C33-C$7)/C$8</f>
        <v>29097.938104932735</v>
      </c>
      <c r="F33">
        <f t="shared" ref="F33:F34" si="7">ROUND(2*E33,0)/2</f>
        <v>29098</v>
      </c>
      <c r="G33">
        <f t="shared" ref="G33:G34" si="8">+C33-(C$7+F33*C$8)</f>
        <v>-1.7815999948652461E-2</v>
      </c>
      <c r="K33">
        <f t="shared" ref="K33:K34" si="9">+G33</f>
        <v>-1.7815999948652461E-2</v>
      </c>
      <c r="O33">
        <f t="shared" ref="O33:O34" ca="1" si="10">+C$11+C$12*$F33</f>
        <v>-1.5853540018199511E-2</v>
      </c>
      <c r="Q33" s="2">
        <f t="shared" ref="Q33:Q34" si="11">+C33-15018.5</f>
        <v>44878.803700000048</v>
      </c>
    </row>
    <row r="34" spans="1:17" x14ac:dyDescent="0.2">
      <c r="A34" s="54" t="s">
        <v>59</v>
      </c>
      <c r="B34" s="55" t="s">
        <v>44</v>
      </c>
      <c r="C34" s="56">
        <v>59897.303799999878</v>
      </c>
      <c r="D34" s="10"/>
      <c r="E34">
        <f t="shared" si="6"/>
        <v>29097.938452344963</v>
      </c>
      <c r="F34">
        <f t="shared" si="7"/>
        <v>29098</v>
      </c>
      <c r="G34">
        <f t="shared" si="8"/>
        <v>-1.7716000118525699E-2</v>
      </c>
      <c r="K34">
        <f t="shared" si="9"/>
        <v>-1.7716000118525699E-2</v>
      </c>
      <c r="O34">
        <f t="shared" ca="1" si="10"/>
        <v>-1.5853540018199511E-2</v>
      </c>
      <c r="Q34" s="2">
        <f t="shared" si="11"/>
        <v>44878.803799999878</v>
      </c>
    </row>
    <row r="35" spans="1:17" x14ac:dyDescent="0.2">
      <c r="C35" s="10"/>
      <c r="D35" s="10"/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2023-08-22T06:33:18Z</dcterms:modified>
</cp:coreProperties>
</file>