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7A08D8BF-4ABE-4788-98CC-78129CA0D11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7" i="1" l="1"/>
  <c r="F27" i="1" s="1"/>
  <c r="G27" i="1" s="1"/>
  <c r="U27" i="1" s="1"/>
  <c r="Q27" i="1"/>
  <c r="Q28" i="1"/>
  <c r="E28" i="1"/>
  <c r="F28" i="1" s="1"/>
  <c r="G28" i="1" s="1"/>
  <c r="K28" i="1" s="1"/>
  <c r="F2" i="1"/>
  <c r="C9" i="1"/>
  <c r="D9" i="1"/>
  <c r="F16" i="1"/>
  <c r="A21" i="1"/>
  <c r="C21" i="1"/>
  <c r="C17" i="1"/>
  <c r="E22" i="1"/>
  <c r="F22" i="1"/>
  <c r="G22" i="1"/>
  <c r="K22" i="1" s="1"/>
  <c r="Q22" i="1"/>
  <c r="E23" i="1"/>
  <c r="F23" i="1" s="1"/>
  <c r="G23" i="1" s="1"/>
  <c r="K23" i="1" s="1"/>
  <c r="Q23" i="1"/>
  <c r="E24" i="1"/>
  <c r="F24" i="1" s="1"/>
  <c r="G24" i="1" s="1"/>
  <c r="K24" i="1" s="1"/>
  <c r="Q24" i="1"/>
  <c r="E25" i="1"/>
  <c r="F25" i="1"/>
  <c r="G25" i="1" s="1"/>
  <c r="K25" i="1" s="1"/>
  <c r="Q25" i="1"/>
  <c r="E26" i="1"/>
  <c r="F26" i="1" s="1"/>
  <c r="G26" i="1" s="1"/>
  <c r="K26" i="1" s="1"/>
  <c r="Q26" i="1"/>
  <c r="Q21" i="1"/>
  <c r="E21" i="1"/>
  <c r="F21" i="1" s="1"/>
  <c r="G21" i="1" s="1"/>
  <c r="I21" i="1" s="1"/>
  <c r="C11" i="1"/>
  <c r="C12" i="1"/>
  <c r="O27" i="1" l="1"/>
  <c r="S27" i="1" s="1"/>
  <c r="O28" i="1"/>
  <c r="S28" i="1" s="1"/>
  <c r="O25" i="1"/>
  <c r="S25" i="1" s="1"/>
  <c r="C15" i="1"/>
  <c r="O24" i="1"/>
  <c r="S24" i="1" s="1"/>
  <c r="O21" i="1"/>
  <c r="S21" i="1" s="1"/>
  <c r="O23" i="1"/>
  <c r="S23" i="1" s="1"/>
  <c r="O26" i="1"/>
  <c r="S26" i="1" s="1"/>
  <c r="O22" i="1"/>
  <c r="S22" i="1" s="1"/>
  <c r="C16" i="1"/>
  <c r="D18" i="1" s="1"/>
  <c r="F17" i="1"/>
  <c r="S19" i="1" l="1"/>
  <c r="C18" i="1"/>
  <c r="F18" i="1"/>
  <c r="F19" i="1" s="1"/>
</calcChain>
</file>

<file path=xl/sharedStrings.xml><?xml version="1.0" encoding="utf-8"?>
<sst xmlns="http://schemas.openxmlformats.org/spreadsheetml/2006/main" count="66" uniqueCount="59">
  <si>
    <t>V2820 Ori / GSC 0128-0980</t>
  </si>
  <si>
    <t>G0128-0980_Ori.xls</t>
  </si>
  <si>
    <t>System Type:</t>
  </si>
  <si>
    <t>EC</t>
  </si>
  <si>
    <t>Constell:</t>
  </si>
  <si>
    <t>Ori</t>
  </si>
  <si>
    <t>G0128-0980</t>
  </si>
  <si>
    <t>GCVS 4 Eph.</t>
  </si>
  <si>
    <t>not avail.</t>
  </si>
  <si>
    <t>My time zone &gt;&gt;&gt;&gt;&gt;</t>
  </si>
  <si>
    <t>(PST=8, PDT=MDT=7, MDT=CST=6, etc.)</t>
  </si>
  <si>
    <t>--- Working ----</t>
  </si>
  <si>
    <t>Epoch =</t>
  </si>
  <si>
    <t>VSX</t>
  </si>
  <si>
    <t>Period =</t>
  </si>
  <si>
    <t>Start of linear fit &gt;&gt;&gt;&gt;&gt;&gt;&gt;&gt;&gt;&gt;&gt;&gt;&gt;&gt;&gt;&gt;&gt;&gt;&gt;&gt;&gt;</t>
  </si>
  <si>
    <t>Linear</t>
  </si>
  <si>
    <t>Quadratic</t>
  </si>
  <si>
    <t>LS Intercept =</t>
  </si>
  <si>
    <t>LS Slope =</t>
  </si>
  <si>
    <t>LS Quadr term =</t>
  </si>
  <si>
    <t>na</t>
  </si>
  <si>
    <t>New epoch =</t>
  </si>
  <si>
    <t>Add cycle</t>
  </si>
  <si>
    <t>New Period =</t>
  </si>
  <si>
    <t>JD today</t>
  </si>
  <si>
    <t># of data points:</t>
  </si>
  <si>
    <t>Old Cycle</t>
  </si>
  <si>
    <t>New Ephemeris =</t>
  </si>
  <si>
    <t>New Cycle</t>
  </si>
  <si>
    <t>Next ToM</t>
  </si>
  <si>
    <t>Source</t>
  </si>
  <si>
    <t>Typ</t>
  </si>
  <si>
    <t>ToM</t>
  </si>
  <si>
    <t>error</t>
  </si>
  <si>
    <t>n'</t>
  </si>
  <si>
    <t>n</t>
  </si>
  <si>
    <t>O-C</t>
  </si>
  <si>
    <t>pg</t>
  </si>
  <si>
    <t>vis</t>
  </si>
  <si>
    <t>PE</t>
  </si>
  <si>
    <t>CCD</t>
  </si>
  <si>
    <t>S5</t>
  </si>
  <si>
    <t>S6</t>
  </si>
  <si>
    <t>Misc</t>
  </si>
  <si>
    <t>Lin Fit</t>
  </si>
  <si>
    <t>Q. Fit</t>
  </si>
  <si>
    <t>Date</t>
  </si>
  <si>
    <t>BAD</t>
  </si>
  <si>
    <t>IBVS 5960</t>
  </si>
  <si>
    <t>I</t>
  </si>
  <si>
    <t>IBVS 6011</t>
  </si>
  <si>
    <t>IBVS 6042</t>
  </si>
  <si>
    <t>RHN 2019</t>
  </si>
  <si>
    <t>VSB 067</t>
  </si>
  <si>
    <t>V</t>
  </si>
  <si>
    <t>VSB, 108</t>
  </si>
  <si>
    <t>OEJV 226</t>
  </si>
  <si>
    <t>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</si>
</sst>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\$#,##0_);&quot;($&quot;#,##0\)"/>
    <numFmt numFmtId="165" formatCode="m/d/yyyy\ h:mm"/>
    <numFmt numFmtId="166" formatCode="m/d/yyyy"/>
    <numFmt numFmtId="167" formatCode="0.00000"/>
    <numFmt numFmtId="168" formatCode="0.0000"/>
  </numFmts>
  <fonts count="12" x14ac:knownFonts="1">
    <font>
      <sz val="10"/>
      <name val="Arial"/>
      <family val="2"/>
    </font>
    <font>
      <sz val="16"/>
      <name val="Arial"/>
      <family val="2"/>
    </font>
    <font>
      <sz val="10"/>
      <color indexed="2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1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49"/>
      </patternFill>
    </fill>
  </fills>
  <borders count="4">
    <border>
      <left/>
      <right/>
      <top/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8"/>
      </bottom>
      <diagonal/>
    </border>
  </borders>
  <cellStyleXfs count="5">
    <xf numFmtId="0" fontId="0" fillId="0" borderId="0">
      <alignment vertical="top"/>
    </xf>
    <xf numFmtId="3" fontId="10" fillId="0" borderId="0" applyFill="0" applyBorder="0" applyProtection="0">
      <alignment vertical="top"/>
    </xf>
    <xf numFmtId="164" fontId="10" fillId="0" borderId="0" applyFill="0" applyBorder="0" applyProtection="0">
      <alignment vertical="top"/>
    </xf>
    <xf numFmtId="0" fontId="10" fillId="0" borderId="0" applyFill="0" applyBorder="0" applyProtection="0">
      <alignment vertical="top"/>
    </xf>
    <xf numFmtId="2" fontId="10" fillId="0" borderId="0" applyFill="0" applyBorder="0" applyProtection="0">
      <alignment vertical="top"/>
    </xf>
  </cellStyleXfs>
  <cellXfs count="36">
    <xf numFmtId="0" fontId="0" fillId="0" borderId="0" xfId="0">
      <alignment vertical="top"/>
    </xf>
    <xf numFmtId="0" fontId="0" fillId="0" borderId="0" xfId="0" applyAlignment="1"/>
    <xf numFmtId="0" fontId="1" fillId="0" borderId="0" xfId="0" applyFont="1" applyAlignment="1"/>
    <xf numFmtId="0" fontId="3" fillId="2" borderId="0" xfId="0" applyFont="1" applyFill="1" applyAlignment="1">
      <alignment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167" fontId="11" fillId="0" borderId="0" xfId="0" applyNumberFormat="1" applyFont="1" applyAlignment="1" applyProtection="1">
      <alignment vertical="center" wrapText="1"/>
      <protection locked="0"/>
    </xf>
    <xf numFmtId="0" fontId="11" fillId="0" borderId="0" xfId="0" applyFont="1" applyAlignment="1" applyProtection="1">
      <alignment vertical="center" wrapText="1"/>
      <protection locked="0"/>
    </xf>
    <xf numFmtId="0" fontId="0" fillId="0" borderId="0" xfId="0" applyAlignment="1">
      <alignment vertical="center"/>
    </xf>
    <xf numFmtId="0" fontId="2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165" fontId="7" fillId="0" borderId="0" xfId="0" applyNumberFormat="1" applyFont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166" fontId="0" fillId="0" borderId="0" xfId="0" applyNumberFormat="1" applyAlignment="1">
      <alignment vertical="center"/>
    </xf>
    <xf numFmtId="0" fontId="9" fillId="0" borderId="0" xfId="0" applyFont="1" applyAlignment="1">
      <alignment vertical="center"/>
    </xf>
    <xf numFmtId="0" fontId="11" fillId="0" borderId="0" xfId="0" applyFont="1" applyAlignment="1" applyProtection="1">
      <alignment horizontal="left" vertical="center"/>
      <protection locked="0"/>
    </xf>
    <xf numFmtId="0" fontId="11" fillId="0" borderId="0" xfId="0" applyFont="1" applyAlignment="1" applyProtection="1">
      <alignment horizontal="center" vertical="center"/>
      <protection locked="0"/>
    </xf>
    <xf numFmtId="0" fontId="11" fillId="0" borderId="0" xfId="0" applyFont="1" applyAlignment="1">
      <alignment horizontal="center" vertical="center"/>
    </xf>
    <xf numFmtId="168" fontId="11" fillId="0" borderId="0" xfId="0" applyNumberFormat="1" applyFont="1" applyAlignment="1">
      <alignment horizontal="left" vertical="center"/>
    </xf>
    <xf numFmtId="0" fontId="11" fillId="0" borderId="0" xfId="0" applyFont="1" applyAlignment="1">
      <alignment horizontal="left" vertical="center"/>
    </xf>
  </cellXfs>
  <cellStyles count="5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69FF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V2820 Ori - O-C Diagr.</a:t>
            </a:r>
          </a:p>
        </c:rich>
      </c:tx>
      <c:layout>
        <c:manualLayout>
          <c:xMode val="edge"/>
          <c:yMode val="edge"/>
          <c:x val="0.3648653377787236"/>
          <c:y val="3.303303303303303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56458592076342"/>
          <c:y val="0.22822889753688513"/>
          <c:w val="0.80630748860308832"/>
          <c:h val="0.55555718479373351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Active!$F$21:$F$26</c:f>
              <c:numCache>
                <c:formatCode>General</c:formatCode>
                <c:ptCount val="6"/>
                <c:pt idx="0">
                  <c:v>0</c:v>
                </c:pt>
                <c:pt idx="1">
                  <c:v>1959</c:v>
                </c:pt>
                <c:pt idx="2">
                  <c:v>2723</c:v>
                </c:pt>
                <c:pt idx="3">
                  <c:v>3483</c:v>
                </c:pt>
                <c:pt idx="4">
                  <c:v>8677</c:v>
                </c:pt>
                <c:pt idx="5">
                  <c:v>8716</c:v>
                </c:pt>
              </c:numCache>
            </c:numRef>
          </c:xVal>
          <c:yVal>
            <c:numRef>
              <c:f>Active!$H$21:$H$26</c:f>
              <c:numCache>
                <c:formatCode>General</c:formatCode>
                <c:ptCount val="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9F5-48AA-B14D-D59E731F5E2D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Active!$F$21:$F$26</c:f>
              <c:numCache>
                <c:formatCode>General</c:formatCode>
                <c:ptCount val="6"/>
                <c:pt idx="0">
                  <c:v>0</c:v>
                </c:pt>
                <c:pt idx="1">
                  <c:v>1959</c:v>
                </c:pt>
                <c:pt idx="2">
                  <c:v>2723</c:v>
                </c:pt>
                <c:pt idx="3">
                  <c:v>3483</c:v>
                </c:pt>
                <c:pt idx="4">
                  <c:v>8677</c:v>
                </c:pt>
                <c:pt idx="5">
                  <c:v>8716</c:v>
                </c:pt>
              </c:numCache>
            </c:numRef>
          </c:xVal>
          <c:yVal>
            <c:numRef>
              <c:f>Active!$I$21:$I$26</c:f>
              <c:numCache>
                <c:formatCode>General</c:formatCode>
                <c:ptCount val="6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9F5-48AA-B14D-D59E731F5E2D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Active!$F$21:$F$26</c:f>
              <c:numCache>
                <c:formatCode>General</c:formatCode>
                <c:ptCount val="6"/>
                <c:pt idx="0">
                  <c:v>0</c:v>
                </c:pt>
                <c:pt idx="1">
                  <c:v>1959</c:v>
                </c:pt>
                <c:pt idx="2">
                  <c:v>2723</c:v>
                </c:pt>
                <c:pt idx="3">
                  <c:v>3483</c:v>
                </c:pt>
                <c:pt idx="4">
                  <c:v>8677</c:v>
                </c:pt>
                <c:pt idx="5">
                  <c:v>8716</c:v>
                </c:pt>
              </c:numCache>
            </c:numRef>
          </c:xVal>
          <c:yVal>
            <c:numRef>
              <c:f>Active!$J$21:$J$26</c:f>
              <c:numCache>
                <c:formatCode>General</c:formatCode>
                <c:ptCount val="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9F5-48AA-B14D-D59E731F5E2D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Active!$F$21:$F$2000</c:f>
              <c:numCache>
                <c:formatCode>General</c:formatCode>
                <c:ptCount val="1980"/>
                <c:pt idx="0">
                  <c:v>0</c:v>
                </c:pt>
                <c:pt idx="1">
                  <c:v>1959</c:v>
                </c:pt>
                <c:pt idx="2">
                  <c:v>2723</c:v>
                </c:pt>
                <c:pt idx="3">
                  <c:v>3483</c:v>
                </c:pt>
                <c:pt idx="4">
                  <c:v>8677</c:v>
                </c:pt>
                <c:pt idx="5">
                  <c:v>8716</c:v>
                </c:pt>
                <c:pt idx="6">
                  <c:v>9861</c:v>
                </c:pt>
                <c:pt idx="7">
                  <c:v>10279</c:v>
                </c:pt>
              </c:numCache>
            </c:numRef>
          </c:xVal>
          <c:yVal>
            <c:numRef>
              <c:f>Active!$K$21:$K$2000</c:f>
              <c:numCache>
                <c:formatCode>General</c:formatCode>
                <c:ptCount val="1980"/>
                <c:pt idx="1">
                  <c:v>-1.0400000028312206E-3</c:v>
                </c:pt>
                <c:pt idx="2">
                  <c:v>-1.0800000018207356E-3</c:v>
                </c:pt>
                <c:pt idx="3">
                  <c:v>-4.1800000035436824E-3</c:v>
                </c:pt>
                <c:pt idx="4">
                  <c:v>-7.1200000020326115E-3</c:v>
                </c:pt>
                <c:pt idx="5">
                  <c:v>-6.260000001930166E-3</c:v>
                </c:pt>
                <c:pt idx="7">
                  <c:v>-9.740000226884149E-3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9F5-48AA-B14D-D59E731F5E2D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Active!$F$21:$F$26</c:f>
              <c:numCache>
                <c:formatCode>General</c:formatCode>
                <c:ptCount val="6"/>
                <c:pt idx="0">
                  <c:v>0</c:v>
                </c:pt>
                <c:pt idx="1">
                  <c:v>1959</c:v>
                </c:pt>
                <c:pt idx="2">
                  <c:v>2723</c:v>
                </c:pt>
                <c:pt idx="3">
                  <c:v>3483</c:v>
                </c:pt>
                <c:pt idx="4">
                  <c:v>8677</c:v>
                </c:pt>
                <c:pt idx="5">
                  <c:v>8716</c:v>
                </c:pt>
              </c:numCache>
            </c:numRef>
          </c:xVal>
          <c:yVal>
            <c:numRef>
              <c:f>Active!$L$21:$L$26</c:f>
              <c:numCache>
                <c:formatCode>General</c:formatCode>
                <c:ptCount val="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9F5-48AA-B14D-D59E731F5E2D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Active!$F$21:$F$26</c:f>
              <c:numCache>
                <c:formatCode>General</c:formatCode>
                <c:ptCount val="6"/>
                <c:pt idx="0">
                  <c:v>0</c:v>
                </c:pt>
                <c:pt idx="1">
                  <c:v>1959</c:v>
                </c:pt>
                <c:pt idx="2">
                  <c:v>2723</c:v>
                </c:pt>
                <c:pt idx="3">
                  <c:v>3483</c:v>
                </c:pt>
                <c:pt idx="4">
                  <c:v>8677</c:v>
                </c:pt>
                <c:pt idx="5">
                  <c:v>8716</c:v>
                </c:pt>
              </c:numCache>
            </c:numRef>
          </c:xVal>
          <c:yVal>
            <c:numRef>
              <c:f>Active!$M$21:$M$26</c:f>
              <c:numCache>
                <c:formatCode>General</c:formatCode>
                <c:ptCount val="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9F5-48AA-B14D-D59E731F5E2D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Active!$F$21:$F$26</c:f>
              <c:numCache>
                <c:formatCode>General</c:formatCode>
                <c:ptCount val="6"/>
                <c:pt idx="0">
                  <c:v>0</c:v>
                </c:pt>
                <c:pt idx="1">
                  <c:v>1959</c:v>
                </c:pt>
                <c:pt idx="2">
                  <c:v>2723</c:v>
                </c:pt>
                <c:pt idx="3">
                  <c:v>3483</c:v>
                </c:pt>
                <c:pt idx="4">
                  <c:v>8677</c:v>
                </c:pt>
                <c:pt idx="5">
                  <c:v>8716</c:v>
                </c:pt>
              </c:numCache>
            </c:numRef>
          </c:xVal>
          <c:yVal>
            <c:numRef>
              <c:f>Active!$N$21:$N$26</c:f>
              <c:numCache>
                <c:formatCode>General</c:formatCode>
                <c:ptCount val="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9F5-48AA-B14D-D59E731F5E2D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Active!$F$21:$F$2000</c:f>
              <c:numCache>
                <c:formatCode>General</c:formatCode>
                <c:ptCount val="1980"/>
                <c:pt idx="0">
                  <c:v>0</c:v>
                </c:pt>
                <c:pt idx="1">
                  <c:v>1959</c:v>
                </c:pt>
                <c:pt idx="2">
                  <c:v>2723</c:v>
                </c:pt>
                <c:pt idx="3">
                  <c:v>3483</c:v>
                </c:pt>
                <c:pt idx="4">
                  <c:v>8677</c:v>
                </c:pt>
                <c:pt idx="5">
                  <c:v>8716</c:v>
                </c:pt>
                <c:pt idx="6">
                  <c:v>9861</c:v>
                </c:pt>
                <c:pt idx="7">
                  <c:v>10279</c:v>
                </c:pt>
              </c:numCache>
            </c:numRef>
          </c:xVal>
          <c:yVal>
            <c:numRef>
              <c:f>Active!$O$21:$O$2000</c:f>
              <c:numCache>
                <c:formatCode>General</c:formatCode>
                <c:ptCount val="1980"/>
                <c:pt idx="0">
                  <c:v>5.2498680743190695E-3</c:v>
                </c:pt>
                <c:pt idx="1">
                  <c:v>-8.7083639673333438E-4</c:v>
                </c:pt>
                <c:pt idx="2">
                  <c:v>-3.2578798964189061E-3</c:v>
                </c:pt>
                <c:pt idx="3">
                  <c:v>-5.6324257861584803E-3</c:v>
                </c:pt>
                <c:pt idx="4">
                  <c:v>-2.1860572301036572E-2</c:v>
                </c:pt>
                <c:pt idx="5">
                  <c:v>-2.1982423998010051E-2</c:v>
                </c:pt>
                <c:pt idx="6">
                  <c:v>-2.5559864845051912E-2</c:v>
                </c:pt>
                <c:pt idx="7">
                  <c:v>-2.6865865084408677E-2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9F5-48AA-B14D-D59E731F5E2D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xVal>
            <c:numRef>
              <c:f>Active!$F$21:$F$26</c:f>
              <c:numCache>
                <c:formatCode>General</c:formatCode>
                <c:ptCount val="6"/>
                <c:pt idx="0">
                  <c:v>0</c:v>
                </c:pt>
                <c:pt idx="1">
                  <c:v>1959</c:v>
                </c:pt>
                <c:pt idx="2">
                  <c:v>2723</c:v>
                </c:pt>
                <c:pt idx="3">
                  <c:v>3483</c:v>
                </c:pt>
                <c:pt idx="4">
                  <c:v>8677</c:v>
                </c:pt>
                <c:pt idx="5">
                  <c:v>8716</c:v>
                </c:pt>
              </c:numCache>
            </c:numRef>
          </c:xVal>
          <c:yVal>
            <c:numRef>
              <c:f>Active!$U$21:$U$26</c:f>
              <c:numCache>
                <c:formatCode>General</c:formatCode>
                <c:ptCount val="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9F5-48AA-B14D-D59E731F5E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9051184"/>
        <c:axId val="1"/>
      </c:scatterChart>
      <c:valAx>
        <c:axId val="6890511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102180921078556"/>
              <c:y val="0.8648673870721115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2552552552552555E-2"/>
              <c:y val="0.4144156755180377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89051184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966970119726025"/>
          <c:y val="0.91291543512015949"/>
          <c:w val="0.71321431667888358"/>
          <c:h val="6.006037533596586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0</xdr:row>
      <xdr:rowOff>0</xdr:rowOff>
    </xdr:from>
    <xdr:to>
      <xdr:col>17</xdr:col>
      <xdr:colOff>95250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43AD9BAE-71A4-ADA4-8952-12E71BBC01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77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8" sqref="E8"/>
    </sheetView>
  </sheetViews>
  <sheetFormatPr defaultColWidth="10.28515625" defaultRowHeight="12.75" x14ac:dyDescent="0.2"/>
  <cols>
    <col min="1" max="1" width="14.42578125" style="1" customWidth="1"/>
    <col min="2" max="2" width="4.85546875" style="1" customWidth="1"/>
    <col min="3" max="3" width="11.85546875" style="1" customWidth="1"/>
    <col min="4" max="4" width="9.42578125" style="1" customWidth="1"/>
    <col min="5" max="5" width="11.5703125" style="1" customWidth="1"/>
    <col min="6" max="6" width="16.140625" style="1" customWidth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1" customWidth="1"/>
    <col min="18" max="16384" width="10.28515625" style="1"/>
  </cols>
  <sheetData>
    <row r="1" spans="1:6" ht="20.25" x14ac:dyDescent="0.3">
      <c r="A1" s="2" t="s">
        <v>0</v>
      </c>
      <c r="E1" s="1" t="s">
        <v>1</v>
      </c>
    </row>
    <row r="2" spans="1:6" s="8" customFormat="1" ht="12.95" customHeight="1" x14ac:dyDescent="0.2">
      <c r="A2" s="8" t="s">
        <v>2</v>
      </c>
      <c r="B2" s="8" t="s">
        <v>3</v>
      </c>
      <c r="C2" s="9" t="s">
        <v>4</v>
      </c>
      <c r="D2" s="10" t="s">
        <v>5</v>
      </c>
      <c r="E2" s="3" t="s">
        <v>6</v>
      </c>
      <c r="F2" s="8" t="e">
        <f>NA()</f>
        <v>#N/A</v>
      </c>
    </row>
    <row r="3" spans="1:6" s="8" customFormat="1" ht="12.95" customHeight="1" x14ac:dyDescent="0.2"/>
    <row r="4" spans="1:6" s="8" customFormat="1" ht="12.95" customHeight="1" x14ac:dyDescent="0.2">
      <c r="A4" s="11" t="s">
        <v>7</v>
      </c>
      <c r="C4" s="12" t="s">
        <v>8</v>
      </c>
      <c r="D4" s="13" t="s">
        <v>8</v>
      </c>
    </row>
    <row r="5" spans="1:6" s="8" customFormat="1" ht="12.95" customHeight="1" x14ac:dyDescent="0.2">
      <c r="A5" s="14" t="s">
        <v>9</v>
      </c>
      <c r="C5" s="15">
        <v>-9.5</v>
      </c>
      <c r="D5" s="8" t="s">
        <v>10</v>
      </c>
    </row>
    <row r="6" spans="1:6" s="8" customFormat="1" ht="12.95" customHeight="1" x14ac:dyDescent="0.2">
      <c r="A6" s="11" t="s">
        <v>11</v>
      </c>
    </row>
    <row r="7" spans="1:6" s="8" customFormat="1" ht="12.95" customHeight="1" x14ac:dyDescent="0.2">
      <c r="A7" s="8" t="s">
        <v>12</v>
      </c>
      <c r="C7" s="16">
        <v>54556.538</v>
      </c>
      <c r="D7" s="17" t="s">
        <v>13</v>
      </c>
    </row>
    <row r="8" spans="1:6" s="8" customFormat="1" ht="12.95" customHeight="1" x14ac:dyDescent="0.2">
      <c r="A8" s="8" t="s">
        <v>14</v>
      </c>
      <c r="C8" s="16">
        <v>0.49075999999999997</v>
      </c>
      <c r="D8" s="17" t="s">
        <v>13</v>
      </c>
    </row>
    <row r="9" spans="1:6" s="8" customFormat="1" ht="12.95" customHeight="1" x14ac:dyDescent="0.2">
      <c r="A9" s="18" t="s">
        <v>15</v>
      </c>
      <c r="B9" s="19">
        <v>21</v>
      </c>
      <c r="C9" s="20" t="str">
        <f>"F"&amp;B9</f>
        <v>F21</v>
      </c>
      <c r="D9" s="21" t="str">
        <f>"G"&amp;B9</f>
        <v>G21</v>
      </c>
    </row>
    <row r="10" spans="1:6" s="8" customFormat="1" ht="12.95" customHeight="1" x14ac:dyDescent="0.2">
      <c r="C10" s="22" t="s">
        <v>16</v>
      </c>
      <c r="D10" s="22" t="s">
        <v>17</v>
      </c>
    </row>
    <row r="11" spans="1:6" s="8" customFormat="1" ht="12.95" customHeight="1" x14ac:dyDescent="0.2">
      <c r="A11" s="8" t="s">
        <v>18</v>
      </c>
      <c r="C11" s="21">
        <f ca="1">INTERCEPT(INDIRECT($D$9):G991,INDIRECT($C$9):F991)</f>
        <v>5.2498680743190695E-3</v>
      </c>
      <c r="D11" s="10"/>
    </row>
    <row r="12" spans="1:6" s="8" customFormat="1" ht="12.95" customHeight="1" x14ac:dyDescent="0.2">
      <c r="A12" s="8" t="s">
        <v>19</v>
      </c>
      <c r="C12" s="21">
        <f ca="1">SLOPE(INDIRECT($D$9):G991,INDIRECT($C$9):F991)</f>
        <v>-3.1244024864994403E-6</v>
      </c>
      <c r="D12" s="10"/>
    </row>
    <row r="13" spans="1:6" s="8" customFormat="1" ht="12.95" customHeight="1" x14ac:dyDescent="0.2">
      <c r="A13" s="8" t="s">
        <v>20</v>
      </c>
      <c r="C13" s="10" t="s">
        <v>21</v>
      </c>
    </row>
    <row r="14" spans="1:6" s="8" customFormat="1" ht="12.95" customHeight="1" x14ac:dyDescent="0.2"/>
    <row r="15" spans="1:6" s="8" customFormat="1" ht="12.95" customHeight="1" x14ac:dyDescent="0.2">
      <c r="A15" s="11" t="s">
        <v>22</v>
      </c>
      <c r="C15" s="23">
        <f ca="1">(C7+C11)+(C8+C12)*INT(MAX(F21:F3532))</f>
        <v>59601.033174134915</v>
      </c>
      <c r="E15" s="18" t="s">
        <v>23</v>
      </c>
      <c r="F15" s="15">
        <v>1</v>
      </c>
    </row>
    <row r="16" spans="1:6" s="8" customFormat="1" ht="12.95" customHeight="1" x14ac:dyDescent="0.2">
      <c r="A16" s="11" t="s">
        <v>24</v>
      </c>
      <c r="C16" s="23">
        <f ca="1">+C8+C12</f>
        <v>0.49075687559751346</v>
      </c>
      <c r="E16" s="18" t="s">
        <v>25</v>
      </c>
      <c r="F16" s="21">
        <f ca="1">NOW()+15018.5+$C$5/24</f>
        <v>60312.76446006944</v>
      </c>
    </row>
    <row r="17" spans="1:21" s="8" customFormat="1" ht="12.95" customHeight="1" x14ac:dyDescent="0.2">
      <c r="A17" s="18" t="s">
        <v>26</v>
      </c>
      <c r="C17" s="8">
        <f>COUNT(C21:C2190)</f>
        <v>8</v>
      </c>
      <c r="E17" s="18" t="s">
        <v>27</v>
      </c>
      <c r="F17" s="21">
        <f ca="1">ROUND(2*(F16-$C$7)/$C$8,0)/2+F15</f>
        <v>11730</v>
      </c>
    </row>
    <row r="18" spans="1:21" s="8" customFormat="1" ht="12.95" customHeight="1" x14ac:dyDescent="0.2">
      <c r="A18" s="11" t="s">
        <v>28</v>
      </c>
      <c r="C18" s="24">
        <f ca="1">+C15</f>
        <v>59601.033174134915</v>
      </c>
      <c r="D18" s="25">
        <f ca="1">+C16</f>
        <v>0.49075687559751346</v>
      </c>
      <c r="E18" s="18" t="s">
        <v>29</v>
      </c>
      <c r="F18" s="21">
        <f ca="1">ROUND(2*(F16-$C$15)/$C$16,0)/2+F15</f>
        <v>1451.5</v>
      </c>
    </row>
    <row r="19" spans="1:21" s="8" customFormat="1" ht="12.95" customHeight="1" x14ac:dyDescent="0.2">
      <c r="E19" s="18" t="s">
        <v>30</v>
      </c>
      <c r="F19" s="26">
        <f ca="1">+$C$15+$C$16*F18-15018.5-$C$5/24</f>
        <v>45295.262612398044</v>
      </c>
      <c r="S19" s="8">
        <f ca="1">SQRT(SUM(S21:S49)/(COUNT(S21:S49)-1))</f>
        <v>2.0318426357265166E-2</v>
      </c>
    </row>
    <row r="20" spans="1:21" s="8" customFormat="1" ht="12.95" customHeight="1" x14ac:dyDescent="0.2">
      <c r="A20" s="22" t="s">
        <v>31</v>
      </c>
      <c r="B20" s="22" t="s">
        <v>32</v>
      </c>
      <c r="C20" s="22" t="s">
        <v>33</v>
      </c>
      <c r="D20" s="22" t="s">
        <v>34</v>
      </c>
      <c r="E20" s="22" t="s">
        <v>35</v>
      </c>
      <c r="F20" s="22" t="s">
        <v>36</v>
      </c>
      <c r="G20" s="22" t="s">
        <v>37</v>
      </c>
      <c r="H20" s="27" t="s">
        <v>38</v>
      </c>
      <c r="I20" s="27" t="s">
        <v>39</v>
      </c>
      <c r="J20" s="27" t="s">
        <v>40</v>
      </c>
      <c r="K20" s="27" t="s">
        <v>41</v>
      </c>
      <c r="L20" s="27" t="s">
        <v>42</v>
      </c>
      <c r="M20" s="27" t="s">
        <v>43</v>
      </c>
      <c r="N20" s="27" t="s">
        <v>44</v>
      </c>
      <c r="O20" s="27" t="s">
        <v>45</v>
      </c>
      <c r="P20" s="27" t="s">
        <v>46</v>
      </c>
      <c r="Q20" s="22" t="s">
        <v>47</v>
      </c>
      <c r="U20" s="28" t="s">
        <v>48</v>
      </c>
    </row>
    <row r="21" spans="1:21" s="8" customFormat="1" ht="12.95" customHeight="1" x14ac:dyDescent="0.2">
      <c r="A21" s="8" t="str">
        <f>D7</f>
        <v>VSX</v>
      </c>
      <c r="C21" s="16">
        <f>C$7</f>
        <v>54556.538</v>
      </c>
      <c r="D21" s="16" t="s">
        <v>21</v>
      </c>
      <c r="E21" s="8">
        <f t="shared" ref="E21:E28" si="0">+(C21-C$7)/C$8</f>
        <v>0</v>
      </c>
      <c r="F21" s="8">
        <f t="shared" ref="F21:F28" si="1">ROUND(2*E21,0)/2</f>
        <v>0</v>
      </c>
      <c r="G21" s="8">
        <f t="shared" ref="G21:G28" si="2">+C21-(C$7+F21*C$8)</f>
        <v>0</v>
      </c>
      <c r="I21" s="8">
        <f>+G21</f>
        <v>0</v>
      </c>
      <c r="O21" s="8">
        <f t="shared" ref="O21:O28" ca="1" si="3">+C$11+C$12*$F21</f>
        <v>5.2498680743190695E-3</v>
      </c>
      <c r="Q21" s="29">
        <f t="shared" ref="Q21:Q28" si="4">+C21-15018.5</f>
        <v>39538.038</v>
      </c>
      <c r="S21" s="8">
        <f t="shared" ref="S21:S28" ca="1" si="5">+(O21-G21)^2</f>
        <v>2.7561114797754615E-5</v>
      </c>
    </row>
    <row r="22" spans="1:21" s="8" customFormat="1" ht="12.95" customHeight="1" x14ac:dyDescent="0.2">
      <c r="A22" s="4" t="s">
        <v>49</v>
      </c>
      <c r="B22" s="5" t="s">
        <v>50</v>
      </c>
      <c r="C22" s="4">
        <v>55517.935799999999</v>
      </c>
      <c r="D22" s="4">
        <v>5.0000000000000001E-4</v>
      </c>
      <c r="E22" s="8">
        <f t="shared" si="0"/>
        <v>1958.9978808378819</v>
      </c>
      <c r="F22" s="8">
        <f t="shared" si="1"/>
        <v>1959</v>
      </c>
      <c r="G22" s="8">
        <f t="shared" si="2"/>
        <v>-1.0400000028312206E-3</v>
      </c>
      <c r="K22" s="8">
        <f>+G22</f>
        <v>-1.0400000028312206E-3</v>
      </c>
      <c r="O22" s="8">
        <f t="shared" ca="1" si="3"/>
        <v>-8.7083639673333438E-4</v>
      </c>
      <c r="Q22" s="29">
        <f t="shared" si="4"/>
        <v>40499.435799999999</v>
      </c>
      <c r="S22" s="8">
        <f t="shared" ca="1" si="5"/>
        <v>2.8616325628040815E-8</v>
      </c>
    </row>
    <row r="23" spans="1:21" s="8" customFormat="1" ht="12.95" customHeight="1" x14ac:dyDescent="0.2">
      <c r="A23" s="4" t="s">
        <v>51</v>
      </c>
      <c r="B23" s="5" t="s">
        <v>50</v>
      </c>
      <c r="C23" s="4">
        <v>55892.876400000001</v>
      </c>
      <c r="D23" s="4">
        <v>4.0000000000000002E-4</v>
      </c>
      <c r="E23" s="8">
        <f t="shared" si="0"/>
        <v>2722.9977993316502</v>
      </c>
      <c r="F23" s="8">
        <f t="shared" si="1"/>
        <v>2723</v>
      </c>
      <c r="G23" s="8">
        <f t="shared" si="2"/>
        <v>-1.0800000018207356E-3</v>
      </c>
      <c r="K23" s="8">
        <f>+G23</f>
        <v>-1.0800000018207356E-3</v>
      </c>
      <c r="O23" s="8">
        <f t="shared" ca="1" si="3"/>
        <v>-3.2578798964189061E-3</v>
      </c>
      <c r="Q23" s="29">
        <f t="shared" si="4"/>
        <v>40874.376400000001</v>
      </c>
      <c r="S23" s="8">
        <f t="shared" ca="1" si="5"/>
        <v>4.7431608352949378E-6</v>
      </c>
    </row>
    <row r="24" spans="1:21" s="8" customFormat="1" ht="12.95" customHeight="1" x14ac:dyDescent="0.2">
      <c r="A24" s="30" t="s">
        <v>52</v>
      </c>
      <c r="B24" s="5" t="s">
        <v>50</v>
      </c>
      <c r="C24" s="4">
        <v>56265.850899999998</v>
      </c>
      <c r="D24" s="4">
        <v>4.0000000000000002E-4</v>
      </c>
      <c r="E24" s="8">
        <f t="shared" si="0"/>
        <v>3482.9914825984133</v>
      </c>
      <c r="F24" s="8">
        <f t="shared" si="1"/>
        <v>3483</v>
      </c>
      <c r="G24" s="8">
        <f t="shared" si="2"/>
        <v>-4.1800000035436824E-3</v>
      </c>
      <c r="K24" s="8">
        <f>+G24</f>
        <v>-4.1800000035436824E-3</v>
      </c>
      <c r="O24" s="8">
        <f t="shared" ca="1" si="3"/>
        <v>-5.6324257861584803E-3</v>
      </c>
      <c r="Q24" s="29">
        <f t="shared" si="4"/>
        <v>41247.350899999998</v>
      </c>
      <c r="S24" s="8">
        <f t="shared" ca="1" si="5"/>
        <v>2.1095406540042082E-6</v>
      </c>
    </row>
    <row r="25" spans="1:21" s="8" customFormat="1" ht="12.95" customHeight="1" x14ac:dyDescent="0.2">
      <c r="A25" s="11" t="s">
        <v>53</v>
      </c>
      <c r="C25" s="16">
        <v>58814.8554</v>
      </c>
      <c r="D25" s="16">
        <v>2.9999999999999997E-4</v>
      </c>
      <c r="E25" s="8">
        <f t="shared" si="0"/>
        <v>8676.9854918901292</v>
      </c>
      <c r="F25" s="8">
        <f t="shared" si="1"/>
        <v>8677</v>
      </c>
      <c r="G25" s="8">
        <f t="shared" si="2"/>
        <v>-7.1200000020326115E-3</v>
      </c>
      <c r="K25" s="8">
        <f>+G25</f>
        <v>-7.1200000020326115E-3</v>
      </c>
      <c r="O25" s="8">
        <f t="shared" ca="1" si="3"/>
        <v>-2.1860572301036572E-2</v>
      </c>
      <c r="Q25" s="29">
        <f t="shared" si="4"/>
        <v>43796.3554</v>
      </c>
      <c r="S25" s="8">
        <f t="shared" ca="1" si="5"/>
        <v>2.1728447170216291E-4</v>
      </c>
    </row>
    <row r="26" spans="1:21" s="8" customFormat="1" ht="12.95" customHeight="1" x14ac:dyDescent="0.2">
      <c r="A26" s="30" t="s">
        <v>54</v>
      </c>
      <c r="B26" s="5" t="s">
        <v>50</v>
      </c>
      <c r="C26" s="4">
        <v>58833.995900000002</v>
      </c>
      <c r="D26" s="4" t="s">
        <v>55</v>
      </c>
      <c r="E26" s="8">
        <f t="shared" si="0"/>
        <v>8715.9872442741907</v>
      </c>
      <c r="F26" s="8">
        <f t="shared" si="1"/>
        <v>8716</v>
      </c>
      <c r="G26" s="8">
        <f t="shared" si="2"/>
        <v>-6.260000001930166E-3</v>
      </c>
      <c r="K26" s="8">
        <f>+G26</f>
        <v>-6.260000001930166E-3</v>
      </c>
      <c r="O26" s="8">
        <f t="shared" ca="1" si="3"/>
        <v>-2.1982423998010051E-2</v>
      </c>
      <c r="Q26" s="29">
        <f t="shared" si="4"/>
        <v>43815.495900000002</v>
      </c>
      <c r="S26" s="8">
        <f t="shared" ca="1" si="5"/>
        <v>2.4719461631250857E-4</v>
      </c>
    </row>
    <row r="27" spans="1:21" s="8" customFormat="1" ht="12.95" customHeight="1" x14ac:dyDescent="0.2">
      <c r="A27" s="7" t="s">
        <v>57</v>
      </c>
      <c r="B27" s="33" t="s">
        <v>58</v>
      </c>
      <c r="C27" s="34">
        <v>59395.851000000002</v>
      </c>
      <c r="D27" s="35">
        <v>1E-3</v>
      </c>
      <c r="E27" s="8">
        <f t="shared" si="0"/>
        <v>9860.8545928763597</v>
      </c>
      <c r="F27" s="8">
        <f t="shared" si="1"/>
        <v>9861</v>
      </c>
      <c r="G27" s="8">
        <f t="shared" si="2"/>
        <v>-7.1359999994456302E-2</v>
      </c>
      <c r="O27" s="8">
        <f t="shared" ca="1" si="3"/>
        <v>-2.5559864845051912E-2</v>
      </c>
      <c r="Q27" s="29">
        <f t="shared" si="4"/>
        <v>44377.351000000002</v>
      </c>
      <c r="S27" s="8">
        <f t="shared" ca="1" si="5"/>
        <v>2.0976523797037075E-3</v>
      </c>
      <c r="U27" s="8">
        <f>+G27</f>
        <v>-7.1359999994456302E-2</v>
      </c>
    </row>
    <row r="28" spans="1:21" s="8" customFormat="1" ht="12.95" customHeight="1" x14ac:dyDescent="0.2">
      <c r="A28" s="31" t="s">
        <v>56</v>
      </c>
      <c r="B28" s="32" t="s">
        <v>50</v>
      </c>
      <c r="C28" s="6">
        <v>59601.05029999977</v>
      </c>
      <c r="E28" s="8">
        <f t="shared" si="0"/>
        <v>10278.980153231252</v>
      </c>
      <c r="F28" s="8">
        <f t="shared" si="1"/>
        <v>10279</v>
      </c>
      <c r="G28" s="8">
        <f t="shared" si="2"/>
        <v>-9.740000226884149E-3</v>
      </c>
      <c r="K28" s="8">
        <f>+G28</f>
        <v>-9.740000226884149E-3</v>
      </c>
      <c r="O28" s="8">
        <f t="shared" ca="1" si="3"/>
        <v>-2.6865865084408677E-2</v>
      </c>
      <c r="Q28" s="29">
        <f t="shared" si="4"/>
        <v>44582.55029999977</v>
      </c>
      <c r="S28" s="8">
        <f t="shared" ca="1" si="5"/>
        <v>2.9329524711819364E-4</v>
      </c>
    </row>
    <row r="29" spans="1:21" s="8" customFormat="1" ht="12.95" customHeight="1" x14ac:dyDescent="0.2"/>
    <row r="30" spans="1:21" s="8" customFormat="1" ht="12.95" customHeight="1" x14ac:dyDescent="0.2"/>
    <row r="31" spans="1:21" s="8" customFormat="1" ht="12.95" customHeight="1" x14ac:dyDescent="0.2"/>
    <row r="32" spans="1:21" s="8" customFormat="1" ht="12.95" customHeight="1" x14ac:dyDescent="0.2"/>
    <row r="33" s="8" customFormat="1" ht="12.95" customHeight="1" x14ac:dyDescent="0.2"/>
    <row r="34" s="8" customFormat="1" ht="12.95" customHeight="1" x14ac:dyDescent="0.2"/>
    <row r="35" s="8" customFormat="1" ht="12.95" customHeight="1" x14ac:dyDescent="0.2"/>
    <row r="36" s="8" customFormat="1" ht="12.95" customHeight="1" x14ac:dyDescent="0.2"/>
    <row r="37" s="8" customFormat="1" ht="12.95" customHeight="1" x14ac:dyDescent="0.2"/>
    <row r="38" s="8" customFormat="1" ht="12.95" customHeight="1" x14ac:dyDescent="0.2"/>
    <row r="39" s="8" customFormat="1" ht="12.95" customHeight="1" x14ac:dyDescent="0.2"/>
    <row r="40" s="8" customFormat="1" ht="12.95" customHeight="1" x14ac:dyDescent="0.2"/>
    <row r="41" s="8" customFormat="1" ht="12.95" customHeight="1" x14ac:dyDescent="0.2"/>
    <row r="42" s="8" customFormat="1" ht="12.95" customHeight="1" x14ac:dyDescent="0.2"/>
    <row r="43" s="8" customFormat="1" ht="12.95" customHeight="1" x14ac:dyDescent="0.2"/>
    <row r="44" s="8" customFormat="1" ht="12.95" customHeight="1" x14ac:dyDescent="0.2"/>
    <row r="45" s="8" customFormat="1" ht="12.95" customHeight="1" x14ac:dyDescent="0.2"/>
    <row r="46" s="8" customFormat="1" ht="12.95" customHeight="1" x14ac:dyDescent="0.2"/>
    <row r="47" s="8" customFormat="1" ht="12.95" customHeight="1" x14ac:dyDescent="0.2"/>
    <row r="48" s="8" customFormat="1" ht="12.95" customHeight="1" x14ac:dyDescent="0.2"/>
    <row r="49" s="8" customFormat="1" ht="12.95" customHeight="1" x14ac:dyDescent="0.2"/>
    <row r="50" s="8" customFormat="1" ht="12.95" customHeight="1" x14ac:dyDescent="0.2"/>
    <row r="51" s="8" customFormat="1" ht="12.95" customHeight="1" x14ac:dyDescent="0.2"/>
    <row r="52" s="8" customFormat="1" ht="12.95" customHeight="1" x14ac:dyDescent="0.2"/>
    <row r="53" s="8" customFormat="1" ht="12.95" customHeight="1" x14ac:dyDescent="0.2"/>
    <row r="54" s="8" customFormat="1" ht="12.95" customHeight="1" x14ac:dyDescent="0.2"/>
    <row r="55" s="8" customFormat="1" ht="12.95" customHeight="1" x14ac:dyDescent="0.2"/>
    <row r="56" s="8" customFormat="1" ht="12.95" customHeight="1" x14ac:dyDescent="0.2"/>
    <row r="57" s="8" customFormat="1" ht="12.95" customHeight="1" x14ac:dyDescent="0.2"/>
    <row r="58" s="8" customFormat="1" ht="12.95" customHeight="1" x14ac:dyDescent="0.2"/>
    <row r="59" s="8" customFormat="1" ht="12.95" customHeight="1" x14ac:dyDescent="0.2"/>
    <row r="60" s="8" customFormat="1" ht="12.95" customHeight="1" x14ac:dyDescent="0.2"/>
    <row r="61" s="8" customFormat="1" ht="12.95" customHeight="1" x14ac:dyDescent="0.2"/>
    <row r="62" s="8" customFormat="1" ht="12.95" customHeight="1" x14ac:dyDescent="0.2"/>
    <row r="63" s="8" customFormat="1" ht="12.95" customHeight="1" x14ac:dyDescent="0.2"/>
    <row r="64" s="8" customFormat="1" ht="12.95" customHeight="1" x14ac:dyDescent="0.2"/>
    <row r="65" s="8" customFormat="1" ht="12.95" customHeight="1" x14ac:dyDescent="0.2"/>
    <row r="66" s="8" customFormat="1" ht="12.95" customHeight="1" x14ac:dyDescent="0.2"/>
    <row r="67" s="8" customFormat="1" ht="12.95" customHeight="1" x14ac:dyDescent="0.2"/>
    <row r="68" s="8" customFormat="1" ht="12.95" customHeight="1" x14ac:dyDescent="0.2"/>
    <row r="69" s="8" customFormat="1" ht="12.95" customHeight="1" x14ac:dyDescent="0.2"/>
    <row r="70" s="8" customFormat="1" ht="12.95" customHeight="1" x14ac:dyDescent="0.2"/>
    <row r="71" s="8" customFormat="1" ht="12.95" customHeight="1" x14ac:dyDescent="0.2"/>
    <row r="72" s="8" customFormat="1" ht="12.95" customHeight="1" x14ac:dyDescent="0.2"/>
    <row r="73" s="8" customFormat="1" ht="12.95" customHeight="1" x14ac:dyDescent="0.2"/>
    <row r="74" s="8" customFormat="1" ht="12.95" customHeight="1" x14ac:dyDescent="0.2"/>
    <row r="75" s="8" customFormat="1" ht="12.95" customHeight="1" x14ac:dyDescent="0.2"/>
    <row r="76" s="8" customFormat="1" ht="12.95" customHeight="1" x14ac:dyDescent="0.2"/>
    <row r="77" s="8" customFormat="1" ht="12.95" customHeight="1" x14ac:dyDescent="0.2"/>
    <row r="78" s="8" customFormat="1" ht="12.95" customHeight="1" x14ac:dyDescent="0.2"/>
    <row r="79" s="8" customFormat="1" ht="12.95" customHeight="1" x14ac:dyDescent="0.2"/>
    <row r="80" s="8" customFormat="1" ht="12.95" customHeight="1" x14ac:dyDescent="0.2"/>
    <row r="81" s="8" customFormat="1" ht="12.95" customHeight="1" x14ac:dyDescent="0.2"/>
    <row r="82" s="8" customFormat="1" ht="12.95" customHeight="1" x14ac:dyDescent="0.2"/>
    <row r="83" s="8" customFormat="1" ht="12.95" customHeight="1" x14ac:dyDescent="0.2"/>
    <row r="84" s="8" customFormat="1" ht="12.95" customHeight="1" x14ac:dyDescent="0.2"/>
    <row r="85" s="8" customFormat="1" ht="12.95" customHeight="1" x14ac:dyDescent="0.2"/>
    <row r="86" s="8" customFormat="1" ht="12.95" customHeight="1" x14ac:dyDescent="0.2"/>
    <row r="87" s="8" customFormat="1" ht="12.95" customHeight="1" x14ac:dyDescent="0.2"/>
    <row r="88" s="8" customFormat="1" ht="12.95" customHeight="1" x14ac:dyDescent="0.2"/>
    <row r="89" s="8" customFormat="1" ht="12.95" customHeight="1" x14ac:dyDescent="0.2"/>
    <row r="90" s="8" customFormat="1" ht="12.95" customHeight="1" x14ac:dyDescent="0.2"/>
    <row r="91" s="8" customFormat="1" ht="12.95" customHeight="1" x14ac:dyDescent="0.2"/>
    <row r="92" s="8" customFormat="1" ht="12.95" customHeight="1" x14ac:dyDescent="0.2"/>
    <row r="93" s="8" customFormat="1" ht="12.95" customHeight="1" x14ac:dyDescent="0.2"/>
    <row r="94" s="8" customFormat="1" ht="12.95" customHeight="1" x14ac:dyDescent="0.2"/>
    <row r="95" s="8" customFormat="1" ht="12.95" customHeight="1" x14ac:dyDescent="0.2"/>
    <row r="96" s="8" customFormat="1" ht="12.95" customHeight="1" x14ac:dyDescent="0.2"/>
    <row r="97" s="8" customFormat="1" ht="12.95" customHeight="1" x14ac:dyDescent="0.2"/>
    <row r="98" s="8" customFormat="1" ht="12.95" customHeight="1" x14ac:dyDescent="0.2"/>
    <row r="99" s="8" customFormat="1" ht="12.95" customHeight="1" x14ac:dyDescent="0.2"/>
    <row r="100" s="8" customFormat="1" ht="12.95" customHeight="1" x14ac:dyDescent="0.2"/>
    <row r="101" s="8" customFormat="1" ht="12.95" customHeight="1" x14ac:dyDescent="0.2"/>
    <row r="102" s="8" customFormat="1" ht="12.95" customHeight="1" x14ac:dyDescent="0.2"/>
    <row r="103" s="8" customFormat="1" ht="12.95" customHeight="1" x14ac:dyDescent="0.2"/>
    <row r="104" s="8" customFormat="1" ht="12.95" customHeight="1" x14ac:dyDescent="0.2"/>
    <row r="105" s="8" customFormat="1" ht="12.95" customHeight="1" x14ac:dyDescent="0.2"/>
    <row r="106" s="8" customFormat="1" ht="12.95" customHeight="1" x14ac:dyDescent="0.2"/>
    <row r="107" s="8" customFormat="1" ht="12.95" customHeight="1" x14ac:dyDescent="0.2"/>
    <row r="108" s="8" customFormat="1" ht="12.95" customHeight="1" x14ac:dyDescent="0.2"/>
    <row r="109" s="8" customFormat="1" ht="12.95" customHeight="1" x14ac:dyDescent="0.2"/>
    <row r="110" s="8" customFormat="1" ht="12.95" customHeight="1" x14ac:dyDescent="0.2"/>
    <row r="111" s="8" customFormat="1" ht="12.95" customHeight="1" x14ac:dyDescent="0.2"/>
    <row r="112" s="8" customFormat="1" ht="12.95" customHeight="1" x14ac:dyDescent="0.2"/>
    <row r="113" s="8" customFormat="1" ht="12.95" customHeight="1" x14ac:dyDescent="0.2"/>
    <row r="114" s="8" customFormat="1" ht="12.95" customHeight="1" x14ac:dyDescent="0.2"/>
    <row r="115" s="8" customFormat="1" ht="12.95" customHeight="1" x14ac:dyDescent="0.2"/>
    <row r="116" s="8" customFormat="1" ht="12.95" customHeight="1" x14ac:dyDescent="0.2"/>
    <row r="117" s="8" customFormat="1" ht="12.95" customHeight="1" x14ac:dyDescent="0.2"/>
    <row r="118" s="8" customFormat="1" ht="12.95" customHeight="1" x14ac:dyDescent="0.2"/>
    <row r="119" s="8" customFormat="1" ht="12.95" customHeight="1" x14ac:dyDescent="0.2"/>
    <row r="120" s="8" customFormat="1" ht="12.95" customHeight="1" x14ac:dyDescent="0.2"/>
    <row r="121" s="8" customFormat="1" ht="12.95" customHeight="1" x14ac:dyDescent="0.2"/>
    <row r="122" s="8" customFormat="1" ht="12.95" customHeight="1" x14ac:dyDescent="0.2"/>
    <row r="123" s="8" customFormat="1" ht="12.95" customHeight="1" x14ac:dyDescent="0.2"/>
    <row r="124" s="8" customFormat="1" ht="12.95" customHeight="1" x14ac:dyDescent="0.2"/>
    <row r="125" s="8" customFormat="1" ht="12.95" customHeight="1" x14ac:dyDescent="0.2"/>
    <row r="126" s="8" customFormat="1" ht="12.95" customHeight="1" x14ac:dyDescent="0.2"/>
    <row r="127" s="8" customFormat="1" ht="12.95" customHeight="1" x14ac:dyDescent="0.2"/>
    <row r="128" s="8" customFormat="1" ht="12.95" customHeight="1" x14ac:dyDescent="0.2"/>
    <row r="129" s="8" customFormat="1" ht="12.95" customHeight="1" x14ac:dyDescent="0.2"/>
    <row r="130" s="8" customFormat="1" ht="12.95" customHeight="1" x14ac:dyDescent="0.2"/>
    <row r="131" s="8" customFormat="1" ht="12.95" customHeight="1" x14ac:dyDescent="0.2"/>
    <row r="132" s="8" customFormat="1" ht="12.95" customHeight="1" x14ac:dyDescent="0.2"/>
    <row r="133" s="8" customFormat="1" ht="12.95" customHeight="1" x14ac:dyDescent="0.2"/>
    <row r="134" s="8" customFormat="1" ht="12.95" customHeight="1" x14ac:dyDescent="0.2"/>
    <row r="135" s="8" customFormat="1" ht="12.95" customHeight="1" x14ac:dyDescent="0.2"/>
    <row r="136" s="8" customFormat="1" ht="12.95" customHeight="1" x14ac:dyDescent="0.2"/>
    <row r="137" s="8" customFormat="1" ht="12.95" customHeight="1" x14ac:dyDescent="0.2"/>
    <row r="138" s="8" customFormat="1" ht="12.95" customHeight="1" x14ac:dyDescent="0.2"/>
    <row r="139" s="8" customFormat="1" ht="12.95" customHeight="1" x14ac:dyDescent="0.2"/>
    <row r="140" s="8" customFormat="1" ht="12.95" customHeight="1" x14ac:dyDescent="0.2"/>
    <row r="141" s="8" customFormat="1" ht="12.95" customHeight="1" x14ac:dyDescent="0.2"/>
    <row r="142" s="8" customFormat="1" ht="12.95" customHeight="1" x14ac:dyDescent="0.2"/>
    <row r="143" s="8" customFormat="1" ht="12.95" customHeight="1" x14ac:dyDescent="0.2"/>
    <row r="144" s="8" customFormat="1" ht="12.95" customHeight="1" x14ac:dyDescent="0.2"/>
    <row r="145" s="8" customFormat="1" ht="12.95" customHeight="1" x14ac:dyDescent="0.2"/>
    <row r="146" s="8" customFormat="1" ht="12.95" customHeight="1" x14ac:dyDescent="0.2"/>
    <row r="147" s="8" customFormat="1" ht="12.95" customHeight="1" x14ac:dyDescent="0.2"/>
    <row r="148" s="8" customFormat="1" ht="12.95" customHeight="1" x14ac:dyDescent="0.2"/>
    <row r="149" s="8" customFormat="1" ht="12.95" customHeight="1" x14ac:dyDescent="0.2"/>
    <row r="150" s="8" customFormat="1" ht="12.95" customHeight="1" x14ac:dyDescent="0.2"/>
    <row r="151" s="8" customFormat="1" ht="12.95" customHeight="1" x14ac:dyDescent="0.2"/>
    <row r="152" s="8" customFormat="1" ht="12.95" customHeight="1" x14ac:dyDescent="0.2"/>
    <row r="153" s="8" customFormat="1" ht="12.95" customHeight="1" x14ac:dyDescent="0.2"/>
    <row r="154" s="8" customFormat="1" ht="12.95" customHeight="1" x14ac:dyDescent="0.2"/>
    <row r="155" s="8" customFormat="1" ht="12.95" customHeight="1" x14ac:dyDescent="0.2"/>
    <row r="156" s="8" customFormat="1" ht="12.95" customHeight="1" x14ac:dyDescent="0.2"/>
    <row r="157" s="8" customFormat="1" ht="12.95" customHeight="1" x14ac:dyDescent="0.2"/>
    <row r="158" s="8" customFormat="1" ht="12.95" customHeight="1" x14ac:dyDescent="0.2"/>
    <row r="159" s="8" customFormat="1" ht="12.95" customHeight="1" x14ac:dyDescent="0.2"/>
    <row r="160" s="8" customFormat="1" ht="12.95" customHeight="1" x14ac:dyDescent="0.2"/>
    <row r="161" s="8" customFormat="1" ht="12.95" customHeight="1" x14ac:dyDescent="0.2"/>
    <row r="162" s="8" customFormat="1" ht="12.95" customHeight="1" x14ac:dyDescent="0.2"/>
    <row r="163" s="8" customFormat="1" ht="12.95" customHeight="1" x14ac:dyDescent="0.2"/>
    <row r="164" s="8" customFormat="1" ht="12.95" customHeight="1" x14ac:dyDescent="0.2"/>
    <row r="165" s="8" customFormat="1" ht="12.95" customHeight="1" x14ac:dyDescent="0.2"/>
    <row r="166" s="8" customFormat="1" ht="12.95" customHeight="1" x14ac:dyDescent="0.2"/>
    <row r="167" s="8" customFormat="1" ht="12.95" customHeight="1" x14ac:dyDescent="0.2"/>
    <row r="168" s="8" customFormat="1" ht="12.95" customHeight="1" x14ac:dyDescent="0.2"/>
    <row r="169" s="8" customFormat="1" ht="12.95" customHeight="1" x14ac:dyDescent="0.2"/>
    <row r="170" s="8" customFormat="1" ht="12.95" customHeight="1" x14ac:dyDescent="0.2"/>
    <row r="171" s="8" customFormat="1" ht="12.95" customHeight="1" x14ac:dyDescent="0.2"/>
    <row r="172" s="8" customFormat="1" ht="12.95" customHeight="1" x14ac:dyDescent="0.2"/>
    <row r="173" s="8" customFormat="1" ht="12.95" customHeight="1" x14ac:dyDescent="0.2"/>
    <row r="174" s="8" customFormat="1" ht="12.95" customHeight="1" x14ac:dyDescent="0.2"/>
    <row r="175" s="8" customFormat="1" ht="12.95" customHeight="1" x14ac:dyDescent="0.2"/>
    <row r="176" s="8" customFormat="1" ht="12.95" customHeight="1" x14ac:dyDescent="0.2"/>
    <row r="177" s="8" customFormat="1" ht="12.95" customHeight="1" x14ac:dyDescent="0.2"/>
    <row r="178" s="8" customFormat="1" ht="12.95" customHeight="1" x14ac:dyDescent="0.2"/>
    <row r="179" s="8" customFormat="1" ht="12.95" customHeight="1" x14ac:dyDescent="0.2"/>
    <row r="180" s="8" customFormat="1" ht="12.95" customHeight="1" x14ac:dyDescent="0.2"/>
    <row r="181" s="8" customFormat="1" ht="12.95" customHeight="1" x14ac:dyDescent="0.2"/>
    <row r="182" s="8" customFormat="1" ht="12.95" customHeight="1" x14ac:dyDescent="0.2"/>
    <row r="183" s="8" customFormat="1" ht="12.95" customHeight="1" x14ac:dyDescent="0.2"/>
    <row r="184" s="8" customFormat="1" ht="12.95" customHeight="1" x14ac:dyDescent="0.2"/>
    <row r="185" s="8" customFormat="1" ht="12.95" customHeight="1" x14ac:dyDescent="0.2"/>
    <row r="186" s="8" customFormat="1" ht="12.95" customHeight="1" x14ac:dyDescent="0.2"/>
    <row r="187" s="8" customFormat="1" ht="12.95" customHeight="1" x14ac:dyDescent="0.2"/>
    <row r="188" s="8" customFormat="1" ht="12.95" customHeight="1" x14ac:dyDescent="0.2"/>
    <row r="189" s="8" customFormat="1" ht="12.95" customHeight="1" x14ac:dyDescent="0.2"/>
    <row r="190" s="8" customFormat="1" ht="12.95" customHeight="1" x14ac:dyDescent="0.2"/>
    <row r="191" s="8" customFormat="1" ht="12.95" customHeight="1" x14ac:dyDescent="0.2"/>
    <row r="192" s="8" customFormat="1" ht="12.95" customHeight="1" x14ac:dyDescent="0.2"/>
    <row r="193" s="8" customFormat="1" ht="12.95" customHeight="1" x14ac:dyDescent="0.2"/>
    <row r="194" s="8" customFormat="1" ht="12.95" customHeight="1" x14ac:dyDescent="0.2"/>
    <row r="195" s="8" customFormat="1" ht="12.95" customHeight="1" x14ac:dyDescent="0.2"/>
    <row r="196" s="8" customFormat="1" ht="12.95" customHeight="1" x14ac:dyDescent="0.2"/>
    <row r="197" s="8" customFormat="1" ht="12.95" customHeight="1" x14ac:dyDescent="0.2"/>
    <row r="198" s="8" customFormat="1" ht="12.95" customHeight="1" x14ac:dyDescent="0.2"/>
    <row r="199" s="8" customFormat="1" ht="12.95" customHeight="1" x14ac:dyDescent="0.2"/>
    <row r="200" s="8" customFormat="1" ht="12.95" customHeight="1" x14ac:dyDescent="0.2"/>
    <row r="201" s="8" customFormat="1" ht="12.95" customHeight="1" x14ac:dyDescent="0.2"/>
    <row r="202" s="8" customFormat="1" ht="12.95" customHeight="1" x14ac:dyDescent="0.2"/>
    <row r="203" s="8" customFormat="1" ht="12.95" customHeight="1" x14ac:dyDescent="0.2"/>
    <row r="204" s="8" customFormat="1" ht="12.95" customHeight="1" x14ac:dyDescent="0.2"/>
    <row r="205" s="8" customFormat="1" ht="12.95" customHeight="1" x14ac:dyDescent="0.2"/>
    <row r="206" s="8" customFormat="1" ht="12.95" customHeight="1" x14ac:dyDescent="0.2"/>
    <row r="207" s="8" customFormat="1" ht="12.95" customHeight="1" x14ac:dyDescent="0.2"/>
    <row r="208" s="8" customFormat="1" ht="12.95" customHeight="1" x14ac:dyDescent="0.2"/>
    <row r="209" s="8" customFormat="1" ht="12.95" customHeight="1" x14ac:dyDescent="0.2"/>
    <row r="210" s="8" customFormat="1" ht="12.95" customHeight="1" x14ac:dyDescent="0.2"/>
    <row r="211" s="8" customFormat="1" ht="12.95" customHeight="1" x14ac:dyDescent="0.2"/>
    <row r="212" s="8" customFormat="1" ht="12.95" customHeight="1" x14ac:dyDescent="0.2"/>
    <row r="213" s="8" customFormat="1" ht="12.95" customHeight="1" x14ac:dyDescent="0.2"/>
    <row r="214" s="8" customFormat="1" ht="12.95" customHeight="1" x14ac:dyDescent="0.2"/>
    <row r="215" s="8" customFormat="1" ht="12.95" customHeight="1" x14ac:dyDescent="0.2"/>
    <row r="216" s="8" customFormat="1" ht="12.95" customHeight="1" x14ac:dyDescent="0.2"/>
    <row r="217" s="8" customFormat="1" ht="12.95" customHeight="1" x14ac:dyDescent="0.2"/>
    <row r="218" s="8" customFormat="1" ht="12.95" customHeight="1" x14ac:dyDescent="0.2"/>
    <row r="219" s="8" customFormat="1" ht="12.95" customHeight="1" x14ac:dyDescent="0.2"/>
    <row r="220" s="8" customFormat="1" ht="12.95" customHeight="1" x14ac:dyDescent="0.2"/>
    <row r="221" s="8" customFormat="1" ht="12.95" customHeight="1" x14ac:dyDescent="0.2"/>
    <row r="222" s="8" customFormat="1" ht="12.95" customHeight="1" x14ac:dyDescent="0.2"/>
    <row r="223" s="8" customFormat="1" ht="12.95" customHeight="1" x14ac:dyDescent="0.2"/>
    <row r="224" s="8" customFormat="1" ht="12.95" customHeight="1" x14ac:dyDescent="0.2"/>
    <row r="225" s="8" customFormat="1" ht="12.95" customHeight="1" x14ac:dyDescent="0.2"/>
    <row r="226" s="8" customFormat="1" ht="12.95" customHeight="1" x14ac:dyDescent="0.2"/>
    <row r="227" s="8" customFormat="1" ht="12.95" customHeight="1" x14ac:dyDescent="0.2"/>
    <row r="228" s="8" customFormat="1" ht="12.95" customHeight="1" x14ac:dyDescent="0.2"/>
    <row r="229" s="8" customFormat="1" ht="12.95" customHeight="1" x14ac:dyDescent="0.2"/>
    <row r="230" s="8" customFormat="1" ht="12.95" customHeight="1" x14ac:dyDescent="0.2"/>
    <row r="231" s="8" customFormat="1" ht="12.95" customHeight="1" x14ac:dyDescent="0.2"/>
    <row r="232" s="8" customFormat="1" ht="12.95" customHeight="1" x14ac:dyDescent="0.2"/>
    <row r="233" s="8" customFormat="1" ht="12.95" customHeight="1" x14ac:dyDescent="0.2"/>
    <row r="234" s="8" customFormat="1" ht="12.95" customHeight="1" x14ac:dyDescent="0.2"/>
    <row r="235" s="8" customFormat="1" ht="12.95" customHeight="1" x14ac:dyDescent="0.2"/>
    <row r="236" s="8" customFormat="1" ht="12.95" customHeight="1" x14ac:dyDescent="0.2"/>
    <row r="237" s="8" customFormat="1" ht="12.95" customHeight="1" x14ac:dyDescent="0.2"/>
    <row r="238" s="8" customFormat="1" ht="12.95" customHeight="1" x14ac:dyDescent="0.2"/>
    <row r="239" s="8" customFormat="1" ht="12.95" customHeight="1" x14ac:dyDescent="0.2"/>
    <row r="240" s="8" customFormat="1" ht="12.95" customHeight="1" x14ac:dyDescent="0.2"/>
    <row r="241" s="8" customFormat="1" ht="12.95" customHeight="1" x14ac:dyDescent="0.2"/>
    <row r="242" s="8" customFormat="1" ht="12.95" customHeight="1" x14ac:dyDescent="0.2"/>
    <row r="243" s="8" customFormat="1" ht="12.95" customHeight="1" x14ac:dyDescent="0.2"/>
    <row r="244" s="8" customFormat="1" ht="12.95" customHeight="1" x14ac:dyDescent="0.2"/>
    <row r="245" s="8" customFormat="1" ht="12.95" customHeight="1" x14ac:dyDescent="0.2"/>
    <row r="246" s="8" customFormat="1" ht="12.95" customHeight="1" x14ac:dyDescent="0.2"/>
    <row r="247" s="8" customFormat="1" ht="12.95" customHeight="1" x14ac:dyDescent="0.2"/>
    <row r="248" s="8" customFormat="1" ht="12.95" customHeight="1" x14ac:dyDescent="0.2"/>
    <row r="249" s="8" customFormat="1" ht="12.95" customHeight="1" x14ac:dyDescent="0.2"/>
    <row r="250" s="8" customFormat="1" ht="12.95" customHeight="1" x14ac:dyDescent="0.2"/>
    <row r="251" s="8" customFormat="1" ht="12.95" customHeight="1" x14ac:dyDescent="0.2"/>
    <row r="252" s="8" customFormat="1" ht="12.95" customHeight="1" x14ac:dyDescent="0.2"/>
    <row r="253" s="8" customFormat="1" ht="12.95" customHeight="1" x14ac:dyDescent="0.2"/>
    <row r="254" s="8" customFormat="1" ht="12.95" customHeight="1" x14ac:dyDescent="0.2"/>
    <row r="255" s="8" customFormat="1" ht="12.95" customHeight="1" x14ac:dyDescent="0.2"/>
    <row r="256" s="8" customFormat="1" ht="12.95" customHeight="1" x14ac:dyDescent="0.2"/>
    <row r="257" s="8" customFormat="1" ht="12.95" customHeight="1" x14ac:dyDescent="0.2"/>
    <row r="258" s="8" customFormat="1" ht="12.95" customHeight="1" x14ac:dyDescent="0.2"/>
    <row r="259" s="8" customFormat="1" ht="12.95" customHeight="1" x14ac:dyDescent="0.2"/>
    <row r="260" s="8" customFormat="1" ht="12.95" customHeight="1" x14ac:dyDescent="0.2"/>
    <row r="261" s="8" customFormat="1" ht="12.95" customHeight="1" x14ac:dyDescent="0.2"/>
    <row r="262" s="8" customFormat="1" ht="12.95" customHeight="1" x14ac:dyDescent="0.2"/>
    <row r="263" s="8" customFormat="1" ht="12.95" customHeight="1" x14ac:dyDescent="0.2"/>
    <row r="264" s="8" customFormat="1" ht="12.95" customHeight="1" x14ac:dyDescent="0.2"/>
    <row r="265" s="8" customFormat="1" ht="12.95" customHeight="1" x14ac:dyDescent="0.2"/>
    <row r="266" s="8" customFormat="1" ht="12.95" customHeight="1" x14ac:dyDescent="0.2"/>
    <row r="267" s="8" customFormat="1" ht="12.95" customHeight="1" x14ac:dyDescent="0.2"/>
    <row r="268" s="8" customFormat="1" ht="12.95" customHeight="1" x14ac:dyDescent="0.2"/>
    <row r="269" s="8" customFormat="1" ht="12.95" customHeight="1" x14ac:dyDescent="0.2"/>
    <row r="270" s="8" customFormat="1" ht="12.95" customHeight="1" x14ac:dyDescent="0.2"/>
    <row r="271" s="8" customFormat="1" ht="12.95" customHeight="1" x14ac:dyDescent="0.2"/>
    <row r="272" s="8" customFormat="1" ht="12.95" customHeight="1" x14ac:dyDescent="0.2"/>
    <row r="273" s="8" customFormat="1" ht="12.95" customHeight="1" x14ac:dyDescent="0.2"/>
    <row r="274" s="8" customFormat="1" ht="12.95" customHeight="1" x14ac:dyDescent="0.2"/>
    <row r="275" s="8" customFormat="1" ht="12.95" customHeight="1" x14ac:dyDescent="0.2"/>
    <row r="276" s="8" customFormat="1" ht="12.95" customHeight="1" x14ac:dyDescent="0.2"/>
    <row r="277" s="8" customFormat="1" ht="12.95" customHeight="1" x14ac:dyDescent="0.2"/>
    <row r="278" s="8" customFormat="1" ht="12.95" customHeight="1" x14ac:dyDescent="0.2"/>
    <row r="279" s="8" customFormat="1" ht="12.95" customHeight="1" x14ac:dyDescent="0.2"/>
    <row r="280" s="8" customFormat="1" ht="12.95" customHeight="1" x14ac:dyDescent="0.2"/>
    <row r="281" s="8" customFormat="1" ht="12.95" customHeight="1" x14ac:dyDescent="0.2"/>
    <row r="282" s="8" customFormat="1" ht="12.95" customHeight="1" x14ac:dyDescent="0.2"/>
    <row r="283" s="8" customFormat="1" ht="12.95" customHeight="1" x14ac:dyDescent="0.2"/>
    <row r="284" s="8" customFormat="1" ht="12.95" customHeight="1" x14ac:dyDescent="0.2"/>
    <row r="285" s="8" customFormat="1" ht="12.95" customHeight="1" x14ac:dyDescent="0.2"/>
    <row r="286" s="8" customFormat="1" ht="12.95" customHeight="1" x14ac:dyDescent="0.2"/>
    <row r="287" s="8" customFormat="1" ht="12.95" customHeight="1" x14ac:dyDescent="0.2"/>
    <row r="288" s="8" customFormat="1" ht="12.95" customHeight="1" x14ac:dyDescent="0.2"/>
    <row r="289" s="8" customFormat="1" ht="12.95" customHeight="1" x14ac:dyDescent="0.2"/>
    <row r="290" s="8" customFormat="1" ht="12.95" customHeight="1" x14ac:dyDescent="0.2"/>
    <row r="291" s="8" customFormat="1" ht="12.95" customHeight="1" x14ac:dyDescent="0.2"/>
    <row r="292" s="8" customFormat="1" ht="12.95" customHeight="1" x14ac:dyDescent="0.2"/>
    <row r="293" s="8" customFormat="1" ht="12.95" customHeight="1" x14ac:dyDescent="0.2"/>
    <row r="294" s="8" customFormat="1" ht="12.95" customHeight="1" x14ac:dyDescent="0.2"/>
    <row r="295" s="8" customFormat="1" ht="12.95" customHeight="1" x14ac:dyDescent="0.2"/>
    <row r="296" s="8" customFormat="1" ht="12.95" customHeight="1" x14ac:dyDescent="0.2"/>
    <row r="297" s="8" customFormat="1" ht="12.95" customHeight="1" x14ac:dyDescent="0.2"/>
    <row r="298" s="8" customFormat="1" ht="12.95" customHeight="1" x14ac:dyDescent="0.2"/>
    <row r="299" s="8" customFormat="1" ht="12.95" customHeight="1" x14ac:dyDescent="0.2"/>
    <row r="300" s="8" customFormat="1" ht="12.95" customHeight="1" x14ac:dyDescent="0.2"/>
    <row r="301" s="8" customFormat="1" ht="12.95" customHeight="1" x14ac:dyDescent="0.2"/>
    <row r="302" s="8" customFormat="1" ht="12.95" customHeight="1" x14ac:dyDescent="0.2"/>
    <row r="303" s="8" customFormat="1" ht="12.95" customHeight="1" x14ac:dyDescent="0.2"/>
    <row r="304" s="8" customFormat="1" ht="12.95" customHeight="1" x14ac:dyDescent="0.2"/>
    <row r="305" s="8" customFormat="1" ht="12.95" customHeight="1" x14ac:dyDescent="0.2"/>
    <row r="306" s="8" customFormat="1" ht="12.95" customHeight="1" x14ac:dyDescent="0.2"/>
    <row r="307" s="8" customFormat="1" ht="12.95" customHeight="1" x14ac:dyDescent="0.2"/>
    <row r="308" s="8" customFormat="1" ht="12.95" customHeight="1" x14ac:dyDescent="0.2"/>
    <row r="309" s="8" customFormat="1" ht="12.95" customHeight="1" x14ac:dyDescent="0.2"/>
    <row r="310" s="8" customFormat="1" ht="12.95" customHeight="1" x14ac:dyDescent="0.2"/>
    <row r="311" s="8" customFormat="1" ht="12.95" customHeight="1" x14ac:dyDescent="0.2"/>
    <row r="312" s="8" customFormat="1" ht="12.95" customHeight="1" x14ac:dyDescent="0.2"/>
    <row r="313" s="8" customFormat="1" ht="12.95" customHeight="1" x14ac:dyDescent="0.2"/>
    <row r="314" s="8" customFormat="1" ht="12.95" customHeight="1" x14ac:dyDescent="0.2"/>
    <row r="315" s="8" customFormat="1" ht="12.95" customHeight="1" x14ac:dyDescent="0.2"/>
    <row r="316" s="8" customFormat="1" ht="12.95" customHeight="1" x14ac:dyDescent="0.2"/>
    <row r="317" s="8" customFormat="1" ht="12.95" customHeight="1" x14ac:dyDescent="0.2"/>
    <row r="318" s="8" customFormat="1" ht="12.95" customHeight="1" x14ac:dyDescent="0.2"/>
    <row r="319" s="8" customFormat="1" ht="12.95" customHeight="1" x14ac:dyDescent="0.2"/>
    <row r="320" s="8" customFormat="1" ht="12.95" customHeight="1" x14ac:dyDescent="0.2"/>
    <row r="321" s="8" customFormat="1" ht="12.95" customHeight="1" x14ac:dyDescent="0.2"/>
    <row r="322" s="8" customFormat="1" ht="12.95" customHeight="1" x14ac:dyDescent="0.2"/>
    <row r="323" s="8" customFormat="1" ht="12.95" customHeight="1" x14ac:dyDescent="0.2"/>
    <row r="324" s="8" customFormat="1" ht="12.95" customHeight="1" x14ac:dyDescent="0.2"/>
    <row r="325" s="8" customFormat="1" ht="12.95" customHeight="1" x14ac:dyDescent="0.2"/>
    <row r="326" s="8" customFormat="1" ht="12.95" customHeight="1" x14ac:dyDescent="0.2"/>
    <row r="327" s="8" customFormat="1" ht="12.95" customHeight="1" x14ac:dyDescent="0.2"/>
    <row r="328" s="8" customFormat="1" ht="12.95" customHeight="1" x14ac:dyDescent="0.2"/>
    <row r="329" s="8" customFormat="1" ht="12.95" customHeight="1" x14ac:dyDescent="0.2"/>
    <row r="330" s="8" customFormat="1" ht="12.95" customHeight="1" x14ac:dyDescent="0.2"/>
    <row r="331" s="8" customFormat="1" ht="12.95" customHeight="1" x14ac:dyDescent="0.2"/>
    <row r="332" s="8" customFormat="1" ht="12.95" customHeight="1" x14ac:dyDescent="0.2"/>
    <row r="333" s="8" customFormat="1" ht="12.95" customHeight="1" x14ac:dyDescent="0.2"/>
    <row r="334" s="8" customFormat="1" ht="12.95" customHeight="1" x14ac:dyDescent="0.2"/>
    <row r="335" s="8" customFormat="1" ht="12.95" customHeight="1" x14ac:dyDescent="0.2"/>
    <row r="336" s="8" customFormat="1" ht="12.95" customHeight="1" x14ac:dyDescent="0.2"/>
    <row r="337" s="8" customFormat="1" ht="12.95" customHeight="1" x14ac:dyDescent="0.2"/>
    <row r="338" s="8" customFormat="1" ht="12.95" customHeight="1" x14ac:dyDescent="0.2"/>
    <row r="339" s="8" customFormat="1" ht="12.95" customHeight="1" x14ac:dyDescent="0.2"/>
    <row r="340" s="8" customFormat="1" ht="12.95" customHeight="1" x14ac:dyDescent="0.2"/>
    <row r="341" s="8" customFormat="1" ht="12.95" customHeight="1" x14ac:dyDescent="0.2"/>
    <row r="342" s="8" customFormat="1" ht="12.95" customHeight="1" x14ac:dyDescent="0.2"/>
    <row r="343" s="8" customFormat="1" ht="12.95" customHeight="1" x14ac:dyDescent="0.2"/>
    <row r="344" s="8" customFormat="1" ht="12.95" customHeight="1" x14ac:dyDescent="0.2"/>
    <row r="345" s="8" customFormat="1" ht="12.95" customHeight="1" x14ac:dyDescent="0.2"/>
    <row r="346" s="8" customFormat="1" ht="12.95" customHeight="1" x14ac:dyDescent="0.2"/>
    <row r="347" s="8" customFormat="1" ht="12.95" customHeight="1" x14ac:dyDescent="0.2"/>
    <row r="348" s="8" customFormat="1" ht="12.95" customHeight="1" x14ac:dyDescent="0.2"/>
    <row r="349" s="8" customFormat="1" ht="12.95" customHeight="1" x14ac:dyDescent="0.2"/>
    <row r="350" s="8" customFormat="1" ht="12.95" customHeight="1" x14ac:dyDescent="0.2"/>
    <row r="351" s="8" customFormat="1" ht="12.95" customHeight="1" x14ac:dyDescent="0.2"/>
    <row r="352" s="8" customFormat="1" ht="12.95" customHeight="1" x14ac:dyDescent="0.2"/>
    <row r="353" s="8" customFormat="1" ht="12.95" customHeight="1" x14ac:dyDescent="0.2"/>
    <row r="354" s="8" customFormat="1" ht="12.95" customHeight="1" x14ac:dyDescent="0.2"/>
    <row r="355" s="8" customFormat="1" ht="12.95" customHeight="1" x14ac:dyDescent="0.2"/>
    <row r="356" s="8" customFormat="1" ht="12.95" customHeight="1" x14ac:dyDescent="0.2"/>
    <row r="357" s="8" customFormat="1" ht="12.95" customHeight="1" x14ac:dyDescent="0.2"/>
    <row r="358" s="8" customFormat="1" ht="12.95" customHeight="1" x14ac:dyDescent="0.2"/>
    <row r="359" s="8" customFormat="1" ht="12.95" customHeight="1" x14ac:dyDescent="0.2"/>
    <row r="360" s="8" customFormat="1" ht="12.95" customHeight="1" x14ac:dyDescent="0.2"/>
    <row r="361" s="8" customFormat="1" ht="12.95" customHeight="1" x14ac:dyDescent="0.2"/>
    <row r="362" s="8" customFormat="1" ht="12.95" customHeight="1" x14ac:dyDescent="0.2"/>
    <row r="363" s="8" customFormat="1" ht="12.95" customHeight="1" x14ac:dyDescent="0.2"/>
    <row r="364" s="8" customFormat="1" ht="12.95" customHeight="1" x14ac:dyDescent="0.2"/>
    <row r="365" s="8" customFormat="1" ht="12.95" customHeight="1" x14ac:dyDescent="0.2"/>
    <row r="366" s="8" customFormat="1" ht="12.95" customHeight="1" x14ac:dyDescent="0.2"/>
    <row r="367" s="8" customFormat="1" ht="12.95" customHeight="1" x14ac:dyDescent="0.2"/>
    <row r="368" s="8" customFormat="1" ht="12.95" customHeight="1" x14ac:dyDescent="0.2"/>
    <row r="369" s="8" customFormat="1" ht="12.95" customHeight="1" x14ac:dyDescent="0.2"/>
    <row r="370" s="8" customFormat="1" ht="12.95" customHeight="1" x14ac:dyDescent="0.2"/>
    <row r="371" s="8" customFormat="1" ht="12.95" customHeight="1" x14ac:dyDescent="0.2"/>
    <row r="372" s="8" customFormat="1" ht="12.95" customHeight="1" x14ac:dyDescent="0.2"/>
    <row r="373" s="8" customFormat="1" ht="12.95" customHeight="1" x14ac:dyDescent="0.2"/>
    <row r="374" s="8" customFormat="1" ht="12.95" customHeight="1" x14ac:dyDescent="0.2"/>
    <row r="375" s="8" customFormat="1" ht="12.95" customHeight="1" x14ac:dyDescent="0.2"/>
    <row r="376" s="8" customFormat="1" ht="12.95" customHeight="1" x14ac:dyDescent="0.2"/>
    <row r="377" s="8" customFormat="1" ht="12.95" customHeight="1" x14ac:dyDescent="0.2"/>
  </sheetData>
  <sheetProtection selectLockedCells="1" selectUnlockedCells="1"/>
  <sortState xmlns:xlrd2="http://schemas.microsoft.com/office/spreadsheetml/2017/richdata2" ref="A21:V42">
    <sortCondition ref="C21:C42"/>
  </sortState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dcterms:created xsi:type="dcterms:W3CDTF">2023-08-22T06:41:50Z</dcterms:created>
  <dcterms:modified xsi:type="dcterms:W3CDTF">2024-01-03T05:20:49Z</dcterms:modified>
</cp:coreProperties>
</file>