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0CB90E7-5A97-47ED-B89A-080EA8A97145}" xr6:coauthVersionLast="47" xr6:coauthVersionMax="47" xr10:uidLastSave="{00000000-0000-0000-0000-000000000000}"/>
  <bookViews>
    <workbookView xWindow="13905" yWindow="420" windowWidth="1450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6" i="1"/>
  <c r="F26" i="1"/>
  <c r="G26" i="1"/>
  <c r="I26" i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5" i="1" l="1"/>
  <c r="S25" i="1" s="1"/>
  <c r="O26" i="1"/>
  <c r="S26" i="1" s="1"/>
  <c r="O23" i="1"/>
  <c r="S23" i="1" s="1"/>
  <c r="O21" i="1"/>
  <c r="S21" i="1" s="1"/>
  <c r="O22" i="1"/>
  <c r="S22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<sst xmlns="http://schemas.openxmlformats.org/spreadsheetml/2006/main" count="61" uniqueCount="54">
  <si>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</si>
  <si>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</si>
  <si>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</si>
  <si>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</si>
  <si>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</si>
  <si>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</si>
  <si>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</si>
  <si>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</si>
  <si>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</si>
  <si>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</si>
  <si>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</si>
  <si>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</si>
  <si>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</si>
  <si>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</si>
  <si>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</si>
  <si>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</si>
  <si>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</si>
  <si>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</si>
  <si>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</si>
  <si>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</si>
  <si>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</si>
  <si>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</si>
  <si>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</si>
  <si>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</si>
  <si>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</si>
  <si>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</si>
  <si>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</si>
  <si>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</si>
  <si>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</si>
  <si>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</si>
  <si>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</si>
  <si>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</si>
  <si>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</si>
  <si>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</si>
  <si>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</si>
  <si>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</si>
  <si>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</si>
  <si>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</si>
  <si>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</si>
  <si>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</si>
  <si>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</si>
  <si>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</si>
  <si>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</si>
  <si>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G4754-0044</t>
  </si>
  <si>
    <t>G4754-0044_Ori.xls</t>
  </si>
  <si>
    <t>Ori</t>
  </si>
  <si>
    <t>VSX</t>
  </si>
  <si>
    <t>IBVS 5992</t>
  </si>
  <si>
    <t>I</t>
  </si>
  <si>
    <t>IBVS 6011</t>
  </si>
  <si>
    <t>IBVS 6042</t>
  </si>
  <si>
    <t>V2833 Ori / GSC 4754-0044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</si>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</sst>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2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V2833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4-4C6B-A54B-54B453451A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4.4323999863991048E-2</c:v>
                </c:pt>
                <c:pt idx="2">
                  <c:v>4.6705999870027881E-2</c:v>
                </c:pt>
                <c:pt idx="3">
                  <c:v>5.2923999872291461E-2</c:v>
                </c:pt>
                <c:pt idx="4">
                  <c:v>-5.7457000337308273E-2</c:v>
                </c:pt>
                <c:pt idx="5">
                  <c:v>-5.7820000016363338E-2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4-4C6B-A54B-54B453451A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A4-4C6B-A54B-54B453451A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A4-4C6B-A54B-54B453451A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A4-4C6B-A54B-54B453451A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A4-4C6B-A54B-54B453451A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A4-4C6B-A54B-54B453451A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5.3516899870530689E-2</c:v>
                </c:pt>
                <c:pt idx="1">
                  <c:v>1.5125342020859751E-2</c:v>
                </c:pt>
                <c:pt idx="2">
                  <c:v>1.1290202089224211E-2</c:v>
                </c:pt>
                <c:pt idx="3">
                  <c:v>8.0975986906375585E-3</c:v>
                </c:pt>
                <c:pt idx="4">
                  <c:v>-2.9407124881648199E-2</c:v>
                </c:pt>
                <c:pt idx="5">
                  <c:v>-2.9945918536965231E-2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A4-4C6B-A54B-54B453451A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A4-4C6B-A54B-54B45345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640296"/>
        <c:axId val="1"/>
      </c:scatterChart>
      <c:valAx>
        <c:axId val="69864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640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250532-EF65-E713-106F-2A5903662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>
        <v>0</v>
      </c>
      <c r="C2" s="31" t="s">
        <v>42</v>
      </c>
      <c r="D2" s="3" t="s">
        <v>45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51869.89000000013</v>
      </c>
      <c r="D7" s="30" t="s">
        <v>46</v>
      </c>
    </row>
    <row r="8" spans="1:7" x14ac:dyDescent="0.2">
      <c r="A8" t="s">
        <v>3</v>
      </c>
      <c r="C8" s="8">
        <v>0.32198300000000002</v>
      </c>
      <c r="D8" s="30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5.3516899870530689E-2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-3.3465444429629478E-6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60178.779850115738</v>
      </c>
    </row>
    <row r="15" spans="1:7" x14ac:dyDescent="0.2">
      <c r="A15" s="12" t="s">
        <v>17</v>
      </c>
      <c r="B15" s="10"/>
      <c r="C15" s="13">
        <f ca="1">(C7+C11)+(C8+C12)*INT(MAX(F21:F3533))</f>
        <v>59900.11607408159</v>
      </c>
      <c r="D15" s="14" t="s">
        <v>39</v>
      </c>
      <c r="E15" s="15">
        <f ca="1">ROUND(2*(E14-$C$7)/$C$8,0)/2+E13</f>
        <v>25806.5</v>
      </c>
    </row>
    <row r="16" spans="1:7" x14ac:dyDescent="0.2">
      <c r="A16" s="16" t="s">
        <v>4</v>
      </c>
      <c r="B16" s="10"/>
      <c r="C16" s="17">
        <f ca="1">+C8+C12</f>
        <v>0.32197965345555707</v>
      </c>
      <c r="D16" s="14" t="s">
        <v>40</v>
      </c>
      <c r="E16" s="24">
        <f ca="1">ROUND(2*(E14-$C$15)/$C$16,0)/2+E13</f>
        <v>866.5</v>
      </c>
    </row>
    <row r="17" spans="1:19" ht="13.5" thickBot="1" x14ac:dyDescent="0.25">
      <c r="A17" s="14" t="s">
        <v>30</v>
      </c>
      <c r="B17" s="10"/>
      <c r="C17" s="10">
        <f>COUNT(C21:C2191)</f>
        <v>6</v>
      </c>
      <c r="D17" s="14" t="s">
        <v>34</v>
      </c>
      <c r="E17" s="18">
        <f ca="1">+$C$15+$C$16*E16-15018.5-$C$9/24</f>
        <v>45161.007277134166</v>
      </c>
    </row>
    <row r="18" spans="1:19" ht="14.25" thickTop="1" thickBot="1" x14ac:dyDescent="0.25">
      <c r="A18" s="16" t="s">
        <v>5</v>
      </c>
      <c r="B18" s="10"/>
      <c r="C18" s="19">
        <f ca="1">+C15</f>
        <v>59900.11607408159</v>
      </c>
      <c r="D18" s="20">
        <f ca="1">+C16</f>
        <v>0.32197965345555707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4.1337791664142358E-2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51869.89000000013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5.3516899870530689E-2</v>
      </c>
      <c r="Q21" s="2">
        <f>+C21-15018.5</f>
        <v>36851.39000000013</v>
      </c>
      <c r="S21">
        <f ca="1">+(O21-G21)^2</f>
        <v>2.8640585717524076E-3</v>
      </c>
    </row>
    <row r="22" spans="1:19" x14ac:dyDescent="0.2">
      <c r="A22" s="33" t="s">
        <v>47</v>
      </c>
      <c r="B22" s="34" t="s">
        <v>48</v>
      </c>
      <c r="C22" s="33">
        <v>55563.723299999998</v>
      </c>
      <c r="D22" s="33">
        <v>2.0000000000000001E-4</v>
      </c>
      <c r="E22">
        <f>+(C22-C$7)/C$8</f>
        <v>11472.137659441236</v>
      </c>
      <c r="F22">
        <f>ROUND(2*E22,0)/2</f>
        <v>11472</v>
      </c>
      <c r="G22">
        <f>+C22-(C$7+F22*C$8)</f>
        <v>4.4323999863991048E-2</v>
      </c>
      <c r="I22">
        <f>+G22</f>
        <v>4.4323999863991048E-2</v>
      </c>
      <c r="O22">
        <f ca="1">+C$11+C$12*$F22</f>
        <v>1.5125342020859751E-2</v>
      </c>
      <c r="Q22" s="2">
        <f>+C22-15018.5</f>
        <v>40545.223299999998</v>
      </c>
      <c r="S22">
        <f ca="1">+(O22-G22)^2</f>
        <v>8.5256161984025274E-4</v>
      </c>
    </row>
    <row r="23" spans="1:19" x14ac:dyDescent="0.2">
      <c r="A23" s="33" t="s">
        <v>49</v>
      </c>
      <c r="B23" s="34" t="s">
        <v>48</v>
      </c>
      <c r="C23" s="33">
        <v>55932.718200000003</v>
      </c>
      <c r="D23" s="33">
        <v>8.0000000000000004E-4</v>
      </c>
      <c r="E23">
        <f>+(C23-C$7)/C$8</f>
        <v>12618.145057347352</v>
      </c>
      <c r="F23">
        <f>ROUND(2*E23,0)/2</f>
        <v>12618</v>
      </c>
      <c r="G23">
        <f>+C23-(C$7+F23*C$8)</f>
        <v>4.6705999870027881E-2</v>
      </c>
      <c r="I23">
        <f>+G23</f>
        <v>4.6705999870027881E-2</v>
      </c>
      <c r="O23">
        <f ca="1">+C$11+C$12*$F23</f>
        <v>1.1290202089224211E-2</v>
      </c>
      <c r="Q23" s="2">
        <f>+C23-15018.5</f>
        <v>40914.218200000003</v>
      </c>
      <c r="S23">
        <f ca="1">+(O23-G23)^2</f>
        <v>1.2542787324507781E-3</v>
      </c>
    </row>
    <row r="24" spans="1:19" x14ac:dyDescent="0.2">
      <c r="A24" s="35" t="s">
        <v>50</v>
      </c>
      <c r="B24" s="36" t="s">
        <v>48</v>
      </c>
      <c r="C24" s="37">
        <v>56239.896200000003</v>
      </c>
      <c r="D24" s="37">
        <v>2.0000000000000001E-4</v>
      </c>
      <c r="E24">
        <f>+(C24-C$7)/C$8</f>
        <v>13572.164368925913</v>
      </c>
      <c r="F24">
        <f>ROUND(2*E24,0)/2</f>
        <v>13572</v>
      </c>
      <c r="G24">
        <f>+C24-(C$7+F24*C$8)</f>
        <v>5.2923999872291461E-2</v>
      </c>
      <c r="I24">
        <f>+G24</f>
        <v>5.2923999872291461E-2</v>
      </c>
      <c r="O24">
        <f ca="1">+C$11+C$12*$F24</f>
        <v>8.0975986906375585E-3</v>
      </c>
      <c r="Q24" s="2">
        <f>+C24-15018.5</f>
        <v>41221.396200000003</v>
      </c>
      <c r="S24">
        <f ca="1">+(O24-G24)^2</f>
        <v>2.0094062428985824E-3</v>
      </c>
    </row>
    <row r="25" spans="1:19" x14ac:dyDescent="0.2">
      <c r="A25" s="38" t="s">
        <v>52</v>
      </c>
      <c r="B25" s="39" t="s">
        <v>53</v>
      </c>
      <c r="C25" s="40">
        <v>59848.249299999792</v>
      </c>
      <c r="D25" s="8"/>
      <c r="E25">
        <f t="shared" ref="E25:E26" si="0">+(C25-C$7)/C$8</f>
        <v>24778.821552689617</v>
      </c>
      <c r="F25">
        <f t="shared" ref="F25:F26" si="1">ROUND(2*E25,0)/2</f>
        <v>24779</v>
      </c>
      <c r="G25">
        <f t="shared" ref="G25:G26" si="2">+C25-(C$7+F25*C$8)</f>
        <v>-5.7457000337308273E-2</v>
      </c>
      <c r="I25">
        <f t="shared" ref="I25:I26" si="3">+G25</f>
        <v>-5.7457000337308273E-2</v>
      </c>
      <c r="O25">
        <f t="shared" ref="O25:O26" ca="1" si="4">+C$11+C$12*$F25</f>
        <v>-2.9407124881648199E-2</v>
      </c>
      <c r="Q25" s="2">
        <f t="shared" ref="Q25:Q26" si="5">+C25-15018.5</f>
        <v>44829.749299999792</v>
      </c>
      <c r="S25">
        <f t="shared" ref="S25:S26" ca="1" si="6">+(O25-G25)^2</f>
        <v>7.867955130780415E-4</v>
      </c>
    </row>
    <row r="26" spans="1:19" x14ac:dyDescent="0.2">
      <c r="A26" s="38" t="s">
        <v>52</v>
      </c>
      <c r="B26" s="39" t="s">
        <v>53</v>
      </c>
      <c r="C26" s="40">
        <v>59900.088200000115</v>
      </c>
      <c r="D26" s="8"/>
      <c r="E26">
        <f t="shared" si="0"/>
        <v>24939.820425301907</v>
      </c>
      <c r="F26">
        <f t="shared" si="1"/>
        <v>24940</v>
      </c>
      <c r="G26">
        <f t="shared" si="2"/>
        <v>-5.7820000016363338E-2</v>
      </c>
      <c r="I26">
        <f t="shared" si="3"/>
        <v>-5.7820000016363338E-2</v>
      </c>
      <c r="O26">
        <f t="shared" ca="1" si="4"/>
        <v>-2.9945918536965231E-2</v>
      </c>
      <c r="Q26" s="2">
        <f t="shared" si="5"/>
        <v>44881.588200000115</v>
      </c>
      <c r="S26">
        <f t="shared" ca="1" si="6"/>
        <v>7.7696441832012452E-4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2023-08-22T06:42:59Z</dcterms:modified>
</cp:coreProperties>
</file>