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921CDBE-FE9D-4569-98E4-4B348FEE5A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1" i="1"/>
  <c r="F41" i="1" s="1"/>
  <c r="G41" i="1" s="1"/>
  <c r="J41" i="1" s="1"/>
  <c r="Q41" i="1"/>
  <c r="E40" i="1"/>
  <c r="F40" i="1" s="1"/>
  <c r="G40" i="1" s="1"/>
  <c r="J40" i="1" s="1"/>
  <c r="Q40" i="1"/>
  <c r="E22" i="1"/>
  <c r="F22" i="1"/>
  <c r="G22" i="1" s="1"/>
  <c r="H22" i="1" s="1"/>
  <c r="E26" i="1"/>
  <c r="F26" i="1"/>
  <c r="G26" i="1" s="1"/>
  <c r="H26" i="1" s="1"/>
  <c r="E27" i="1"/>
  <c r="F27" i="1" s="1"/>
  <c r="G27" i="1" s="1"/>
  <c r="H27" i="1" s="1"/>
  <c r="E32" i="1"/>
  <c r="F32" i="1"/>
  <c r="G32" i="1" s="1"/>
  <c r="H32" i="1" s="1"/>
  <c r="E23" i="1"/>
  <c r="F23" i="1"/>
  <c r="G23" i="1" s="1"/>
  <c r="H23" i="1" s="1"/>
  <c r="E24" i="1"/>
  <c r="F24" i="1"/>
  <c r="G24" i="1" s="1"/>
  <c r="H24" i="1" s="1"/>
  <c r="E28" i="1"/>
  <c r="F28" i="1" s="1"/>
  <c r="G28" i="1" s="1"/>
  <c r="H28" i="1" s="1"/>
  <c r="E29" i="1"/>
  <c r="F29" i="1"/>
  <c r="G29" i="1" s="1"/>
  <c r="H29" i="1" s="1"/>
  <c r="E30" i="1"/>
  <c r="F30" i="1"/>
  <c r="G30" i="1" s="1"/>
  <c r="H30" i="1" s="1"/>
  <c r="G11" i="1"/>
  <c r="F11" i="1"/>
  <c r="Q25" i="1"/>
  <c r="Q26" i="1"/>
  <c r="Q27" i="1"/>
  <c r="Q31" i="1"/>
  <c r="Q32" i="1"/>
  <c r="Q33" i="1"/>
  <c r="Q30" i="1"/>
  <c r="Q29" i="1"/>
  <c r="Q28" i="1"/>
  <c r="Q22" i="1"/>
  <c r="Q23" i="1"/>
  <c r="Q24" i="1"/>
  <c r="E14" i="1"/>
  <c r="E15" i="1" s="1"/>
  <c r="C17" i="1"/>
  <c r="Q21" i="1"/>
  <c r="E21" i="1"/>
  <c r="F21" i="1" s="1"/>
  <c r="G21" i="1" s="1"/>
  <c r="H21" i="1" s="1"/>
  <c r="E31" i="1"/>
  <c r="F31" i="1" s="1"/>
  <c r="G31" i="1" s="1"/>
  <c r="H31" i="1" s="1"/>
  <c r="E33" i="1"/>
  <c r="F33" i="1"/>
  <c r="G33" i="1" s="1"/>
  <c r="H33" i="1" s="1"/>
  <c r="E25" i="1"/>
  <c r="F25" i="1"/>
  <c r="G25" i="1" s="1"/>
  <c r="H25" i="1" s="1"/>
  <c r="C11" i="1"/>
  <c r="C12" i="1" l="1"/>
  <c r="O36" i="1" l="1"/>
  <c r="O41" i="1"/>
  <c r="O26" i="1"/>
  <c r="O30" i="1"/>
  <c r="C16" i="1"/>
  <c r="D18" i="1" s="1"/>
  <c r="O35" i="1"/>
  <c r="O22" i="1"/>
  <c r="O21" i="1"/>
  <c r="O33" i="1"/>
  <c r="O24" i="1"/>
  <c r="O37" i="1"/>
  <c r="O23" i="1"/>
  <c r="O39" i="1"/>
  <c r="O27" i="1"/>
  <c r="O34" i="1"/>
  <c r="C15" i="1"/>
  <c r="O29" i="1"/>
  <c r="O31" i="1"/>
  <c r="O40" i="1"/>
  <c r="O25" i="1"/>
  <c r="O32" i="1"/>
  <c r="O38" i="1"/>
  <c r="O28" i="1"/>
  <c r="E16" i="1" l="1"/>
  <c r="E17" i="1" s="1"/>
  <c r="C18" i="1"/>
</calcChain>
</file>

<file path=xl/sharedStrings.xml><?xml version="1.0" encoding="utf-8"?>
<sst xmlns="http://schemas.openxmlformats.org/spreadsheetml/2006/main" count="93" uniqueCount="52">
  <si>
    <t>OEJV 0189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</si>
  <si>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</si>
  <si>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</si>
  <si>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</si>
  <si>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</si>
  <si>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</si>
  <si>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</si>
  <si>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</si>
  <si>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</si>
  <si>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</si>
  <si>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</si>
  <si>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</si>
  <si>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</si>
  <si>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</si>
  <si>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</si>
  <si>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</si>
  <si>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</si>
  <si>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</si>
  <si>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</si>
  <si>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</si>
  <si>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</si>
  <si>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</si>
  <si>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</si>
  <si>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</si>
  <si>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</si>
  <si>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</si>
  <si>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</si>
  <si>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</si>
  <si>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</si>
  <si>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</si>
  <si>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</si>
  <si>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</si>
  <si>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</si>
  <si>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</si>
  <si>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</si>
  <si>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</si>
  <si>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</si>
  <si>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</si>
  <si>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</si>
  <si>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</si>
  <si>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KZ Pav / GSC 9325-1020</t>
  </si>
  <si>
    <t>OEJV 0130</t>
  </si>
  <si>
    <t>I</t>
  </si>
  <si>
    <t>EA/SD</t>
  </si>
  <si>
    <t>II</t>
  </si>
  <si>
    <t>VSS</t>
  </si>
  <si>
    <t>OEJV 0168</t>
  </si>
  <si>
    <t>BMGA</t>
  </si>
  <si>
    <t>VSS SEB Gp</t>
  </si>
  <si>
    <t>TESS/PNC/RAA</t>
  </si>
  <si>
    <t>CCD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</si>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</sst>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"/>
    <numFmt numFmtId="166" formatCode="0.00000"/>
    <numFmt numFmtId="167" formatCode="0.000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1" fillId="0" borderId="0" xfId="0" applyFont="1" applyAlignment="1"/>
    <xf numFmtId="167" fontId="31" fillId="0" borderId="0" xfId="0" applyNumberFormat="1" applyFont="1" applyAlignment="1">
      <alignment horizontal="left"/>
    </xf>
    <xf numFmtId="166" fontId="31" fillId="0" borderId="0" xfId="0" applyNumberFormat="1" applyFont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KZ Pav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15377</c:v>
                </c:pt>
                <c:pt idx="14">
                  <c:v>15377.5</c:v>
                </c:pt>
                <c:pt idx="15">
                  <c:v>15386</c:v>
                </c:pt>
                <c:pt idx="16">
                  <c:v>15386.5</c:v>
                </c:pt>
                <c:pt idx="17">
                  <c:v>15399</c:v>
                </c:pt>
                <c:pt idx="18">
                  <c:v>15399.5</c:v>
                </c:pt>
                <c:pt idx="19">
                  <c:v>16133</c:v>
                </c:pt>
                <c:pt idx="20">
                  <c:v>16536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  <c:pt idx="1">
                  <c:v>3.5511999994923826E-2</c:v>
                </c:pt>
                <c:pt idx="2">
                  <c:v>3.6635199998272583E-2</c:v>
                </c:pt>
                <c:pt idx="3">
                  <c:v>3.5852799999702256E-2</c:v>
                </c:pt>
                <c:pt idx="4">
                  <c:v>3.443439999682596E-2</c:v>
                </c:pt>
                <c:pt idx="5">
                  <c:v>3.597520000039367E-2</c:v>
                </c:pt>
                <c:pt idx="6">
                  <c:v>3.6474400003498886E-2</c:v>
                </c:pt>
                <c:pt idx="7">
                  <c:v>3.7096400003065355E-2</c:v>
                </c:pt>
                <c:pt idx="8">
                  <c:v>3.714639999816427E-2</c:v>
                </c:pt>
                <c:pt idx="9">
                  <c:v>3.773640000144951E-2</c:v>
                </c:pt>
                <c:pt idx="10">
                  <c:v>3.7839999997231644E-2</c:v>
                </c:pt>
                <c:pt idx="11">
                  <c:v>3.7840800003323238E-2</c:v>
                </c:pt>
                <c:pt idx="12">
                  <c:v>4.0211200001067482E-2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0F-4087-B3F7-54D8E1ECA5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15377</c:v>
                </c:pt>
                <c:pt idx="14">
                  <c:v>15377.5</c:v>
                </c:pt>
                <c:pt idx="15">
                  <c:v>15386</c:v>
                </c:pt>
                <c:pt idx="16">
                  <c:v>15386.5</c:v>
                </c:pt>
                <c:pt idx="17">
                  <c:v>15399</c:v>
                </c:pt>
                <c:pt idx="18">
                  <c:v>15399.5</c:v>
                </c:pt>
                <c:pt idx="19">
                  <c:v>16133</c:v>
                </c:pt>
                <c:pt idx="20">
                  <c:v>16536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0F-4087-B3F7-54D8E1ECA5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15377</c:v>
                </c:pt>
                <c:pt idx="14">
                  <c:v>15377.5</c:v>
                </c:pt>
                <c:pt idx="15">
                  <c:v>15386</c:v>
                </c:pt>
                <c:pt idx="16">
                  <c:v>15386.5</c:v>
                </c:pt>
                <c:pt idx="17">
                  <c:v>15399</c:v>
                </c:pt>
                <c:pt idx="18">
                  <c:v>15399.5</c:v>
                </c:pt>
                <c:pt idx="19">
                  <c:v>16133</c:v>
                </c:pt>
                <c:pt idx="20">
                  <c:v>16536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9">
                  <c:v>3.5250600158178713E-2</c:v>
                </c:pt>
                <c:pt idx="20">
                  <c:v>3.4478200017474592E-2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0F-4087-B3F7-54D8E1ECA5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15377</c:v>
                </c:pt>
                <c:pt idx="14">
                  <c:v>15377.5</c:v>
                </c:pt>
                <c:pt idx="15">
                  <c:v>15386</c:v>
                </c:pt>
                <c:pt idx="16">
                  <c:v>15386.5</c:v>
                </c:pt>
                <c:pt idx="17">
                  <c:v>15399</c:v>
                </c:pt>
                <c:pt idx="18">
                  <c:v>15399.5</c:v>
                </c:pt>
                <c:pt idx="19">
                  <c:v>16133</c:v>
                </c:pt>
                <c:pt idx="20">
                  <c:v>16536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3">
                  <c:v>3.7676346502848901E-2</c:v>
                </c:pt>
                <c:pt idx="14">
                  <c:v>3.8437940282165073E-2</c:v>
                </c:pt>
                <c:pt idx="15">
                  <c:v>3.7544996244832873E-2</c:v>
                </c:pt>
                <c:pt idx="16">
                  <c:v>3.7786583736306056E-2</c:v>
                </c:pt>
                <c:pt idx="17">
                  <c:v>3.7506745436985511E-2</c:v>
                </c:pt>
                <c:pt idx="18">
                  <c:v>3.7878362789342646E-2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0F-4087-B3F7-54D8E1ECA5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15377</c:v>
                </c:pt>
                <c:pt idx="14">
                  <c:v>15377.5</c:v>
                </c:pt>
                <c:pt idx="15">
                  <c:v>15386</c:v>
                </c:pt>
                <c:pt idx="16">
                  <c:v>15386.5</c:v>
                </c:pt>
                <c:pt idx="17">
                  <c:v>15399</c:v>
                </c:pt>
                <c:pt idx="18">
                  <c:v>15399.5</c:v>
                </c:pt>
                <c:pt idx="19">
                  <c:v>16133</c:v>
                </c:pt>
                <c:pt idx="20">
                  <c:v>16536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0F-4087-B3F7-54D8E1ECA5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15377</c:v>
                </c:pt>
                <c:pt idx="14">
                  <c:v>15377.5</c:v>
                </c:pt>
                <c:pt idx="15">
                  <c:v>15386</c:v>
                </c:pt>
                <c:pt idx="16">
                  <c:v>15386.5</c:v>
                </c:pt>
                <c:pt idx="17">
                  <c:v>15399</c:v>
                </c:pt>
                <c:pt idx="18">
                  <c:v>15399.5</c:v>
                </c:pt>
                <c:pt idx="19">
                  <c:v>16133</c:v>
                </c:pt>
                <c:pt idx="20">
                  <c:v>16536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0F-4087-B3F7-54D8E1ECA5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8.0000000000000002E-3</c:v>
                  </c:pt>
                  <c:pt idx="2">
                    <c:v>5.0000000000000001E-3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1.9E-3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1.6999999999999999E-3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1.242E-3</c:v>
                  </c:pt>
                  <c:pt idx="14">
                    <c:v>5.71E-4</c:v>
                  </c:pt>
                  <c:pt idx="15">
                    <c:v>1.3010000000000001E-3</c:v>
                  </c:pt>
                  <c:pt idx="16">
                    <c:v>6.9999999999999999E-4</c:v>
                  </c:pt>
                  <c:pt idx="17">
                    <c:v>1.335E-3</c:v>
                  </c:pt>
                  <c:pt idx="18">
                    <c:v>4.6799999999999999E-4</c:v>
                  </c:pt>
                  <c:pt idx="19">
                    <c:v>9.9500000000000001E-4</c:v>
                  </c:pt>
                  <c:pt idx="20">
                    <c:v>1.3519999999999999E-3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15377</c:v>
                </c:pt>
                <c:pt idx="14">
                  <c:v>15377.5</c:v>
                </c:pt>
                <c:pt idx="15">
                  <c:v>15386</c:v>
                </c:pt>
                <c:pt idx="16">
                  <c:v>15386.5</c:v>
                </c:pt>
                <c:pt idx="17">
                  <c:v>15399</c:v>
                </c:pt>
                <c:pt idx="18">
                  <c:v>15399.5</c:v>
                </c:pt>
                <c:pt idx="19">
                  <c:v>16133</c:v>
                </c:pt>
                <c:pt idx="20">
                  <c:v>16536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0F-4087-B3F7-54D8E1ECA5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11535</c:v>
                </c:pt>
                <c:pt idx="2">
                  <c:v>11536</c:v>
                </c:pt>
                <c:pt idx="3">
                  <c:v>11554</c:v>
                </c:pt>
                <c:pt idx="4">
                  <c:v>11967</c:v>
                </c:pt>
                <c:pt idx="5">
                  <c:v>11986</c:v>
                </c:pt>
                <c:pt idx="6">
                  <c:v>12354.5</c:v>
                </c:pt>
                <c:pt idx="7">
                  <c:v>13027</c:v>
                </c:pt>
                <c:pt idx="8">
                  <c:v>13027</c:v>
                </c:pt>
                <c:pt idx="9">
                  <c:v>13027</c:v>
                </c:pt>
                <c:pt idx="10">
                  <c:v>13512.5</c:v>
                </c:pt>
                <c:pt idx="11">
                  <c:v>13519</c:v>
                </c:pt>
                <c:pt idx="12">
                  <c:v>14216</c:v>
                </c:pt>
                <c:pt idx="13">
                  <c:v>15377</c:v>
                </c:pt>
                <c:pt idx="14">
                  <c:v>15377.5</c:v>
                </c:pt>
                <c:pt idx="15">
                  <c:v>15386</c:v>
                </c:pt>
                <c:pt idx="16">
                  <c:v>15386.5</c:v>
                </c:pt>
                <c:pt idx="17">
                  <c:v>15399</c:v>
                </c:pt>
                <c:pt idx="18">
                  <c:v>15399.5</c:v>
                </c:pt>
                <c:pt idx="19">
                  <c:v>16133</c:v>
                </c:pt>
                <c:pt idx="20">
                  <c:v>16536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7.4833528569296301E-3</c:v>
                </c:pt>
                <c:pt idx="1">
                  <c:v>3.1791532275048266E-2</c:v>
                </c:pt>
                <c:pt idx="2">
                  <c:v>3.179363961613349E-2</c:v>
                </c:pt>
                <c:pt idx="3">
                  <c:v>3.1831571755667615E-2</c:v>
                </c:pt>
                <c:pt idx="4">
                  <c:v>3.2701903623867268E-2</c:v>
                </c:pt>
                <c:pt idx="5">
                  <c:v>3.2741943104486623E-2</c:v>
                </c:pt>
                <c:pt idx="6">
                  <c:v>3.3518498294393587E-2</c:v>
                </c:pt>
                <c:pt idx="7">
                  <c:v>3.493568517421021E-2</c:v>
                </c:pt>
                <c:pt idx="8">
                  <c:v>3.493568517421021E-2</c:v>
                </c:pt>
                <c:pt idx="9">
                  <c:v>3.493568517421021E-2</c:v>
                </c:pt>
                <c:pt idx="10">
                  <c:v>3.5958799271088977E-2</c:v>
                </c:pt>
                <c:pt idx="11">
                  <c:v>3.5972496988142963E-2</c:v>
                </c:pt>
                <c:pt idx="12">
                  <c:v>3.7441313724547703E-2</c:v>
                </c:pt>
                <c:pt idx="13">
                  <c:v>3.9887936724498786E-2</c:v>
                </c:pt>
                <c:pt idx="14">
                  <c:v>3.9888990395041402E-2</c:v>
                </c:pt>
                <c:pt idx="15">
                  <c:v>3.9906902794265856E-2</c:v>
                </c:pt>
                <c:pt idx="16">
                  <c:v>3.9907956464808464E-2</c:v>
                </c:pt>
                <c:pt idx="17">
                  <c:v>3.9934298228373834E-2</c:v>
                </c:pt>
                <c:pt idx="18">
                  <c:v>3.9935351898916449E-2</c:v>
                </c:pt>
                <c:pt idx="19">
                  <c:v>4.1481086584932055E-2</c:v>
                </c:pt>
                <c:pt idx="20">
                  <c:v>4.2330345042279414E-2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0F-4087-B3F7-54D8E1ECA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183712"/>
        <c:axId val="1"/>
      </c:scatterChart>
      <c:valAx>
        <c:axId val="92918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18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48120300751879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2E21E7-1034-CFD0-EF48-CBF2D1B7A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2851562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.28515625" customWidth="1"/>
  </cols>
  <sheetData>
    <row r="1" spans="1:22" ht="20.25" x14ac:dyDescent="0.3">
      <c r="A1" s="1" t="s">
        <v>40</v>
      </c>
      <c r="S1" s="45"/>
      <c r="T1" s="46"/>
      <c r="U1" s="45"/>
      <c r="V1" s="45"/>
    </row>
    <row r="2" spans="1:22" ht="12.95" customHeight="1" x14ac:dyDescent="0.2">
      <c r="A2" t="s">
        <v>25</v>
      </c>
      <c r="B2" s="27" t="s">
        <v>43</v>
      </c>
      <c r="D2" s="2"/>
      <c r="S2" s="45"/>
      <c r="T2" s="46"/>
      <c r="U2" s="45"/>
      <c r="V2" s="45"/>
    </row>
    <row r="3" spans="1:22" ht="12.95" customHeight="1" thickBot="1" x14ac:dyDescent="0.25">
      <c r="S3" s="45"/>
      <c r="T3" s="46"/>
      <c r="U3" s="45"/>
      <c r="V3" s="45"/>
    </row>
    <row r="4" spans="1:22" ht="12.95" customHeight="1" thickTop="1" thickBot="1" x14ac:dyDescent="0.25">
      <c r="A4" s="4" t="s">
        <v>1</v>
      </c>
      <c r="C4" s="6">
        <v>44431.7546</v>
      </c>
      <c r="D4" s="7">
        <v>0.94987679999999997</v>
      </c>
      <c r="S4" s="45"/>
      <c r="T4" s="45"/>
      <c r="U4" s="45"/>
      <c r="V4" s="45"/>
    </row>
    <row r="5" spans="1:22" ht="12.95" customHeight="1" x14ac:dyDescent="0.2">
      <c r="S5" s="45"/>
      <c r="T5" s="45"/>
      <c r="U5" s="45"/>
      <c r="V5" s="45"/>
    </row>
    <row r="6" spans="1:22" ht="12.95" customHeight="1" x14ac:dyDescent="0.2">
      <c r="A6" s="4" t="s">
        <v>2</v>
      </c>
      <c r="S6" s="45"/>
      <c r="T6" s="45"/>
      <c r="U6" s="45"/>
      <c r="V6" s="45"/>
    </row>
    <row r="7" spans="1:22" ht="12.95" customHeight="1" x14ac:dyDescent="0.2">
      <c r="A7" t="s">
        <v>3</v>
      </c>
      <c r="C7">
        <v>44431.7546</v>
      </c>
      <c r="S7" s="45"/>
      <c r="T7" s="45"/>
      <c r="U7" s="45"/>
      <c r="V7" s="45"/>
    </row>
    <row r="8" spans="1:22" ht="12.95" customHeight="1" x14ac:dyDescent="0.2">
      <c r="A8" t="s">
        <v>4</v>
      </c>
      <c r="C8">
        <v>0.94987679999999997</v>
      </c>
      <c r="S8" s="45"/>
      <c r="T8" s="45"/>
      <c r="U8" s="45"/>
      <c r="V8" s="45"/>
    </row>
    <row r="9" spans="1:22" ht="12.95" customHeight="1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22" ht="12.95" customHeight="1" thickBot="1" x14ac:dyDescent="0.25">
      <c r="A10" s="10"/>
      <c r="B10" s="10"/>
      <c r="C10" s="3" t="s">
        <v>21</v>
      </c>
      <c r="D10" s="3" t="s">
        <v>22</v>
      </c>
      <c r="E10" s="10"/>
    </row>
    <row r="11" spans="1:22" ht="12.95" customHeight="1" x14ac:dyDescent="0.2">
      <c r="A11" s="10" t="s">
        <v>17</v>
      </c>
      <c r="B11" s="10"/>
      <c r="C11" s="22">
        <f ca="1">INTERCEPT(INDIRECT($G$11):G989,INDIRECT($F$11):F989)</f>
        <v>7.4833528569296301E-3</v>
      </c>
      <c r="D11" s="2"/>
      <c r="E11" s="10"/>
      <c r="F11" s="23" t="str">
        <f>"F"&amp;E19</f>
        <v>F21</v>
      </c>
      <c r="G11" s="24" t="str">
        <f>"G"&amp;E19</f>
        <v>G21</v>
      </c>
    </row>
    <row r="12" spans="1:22" ht="12.95" customHeight="1" x14ac:dyDescent="0.2">
      <c r="A12" s="10" t="s">
        <v>18</v>
      </c>
      <c r="B12" s="10"/>
      <c r="C12" s="22">
        <f ca="1">SLOPE(INDIRECT($G$11):G989,INDIRECT($F$11):F989)</f>
        <v>2.1073410852291838E-6</v>
      </c>
      <c r="D12" s="2"/>
      <c r="E12" s="10"/>
    </row>
    <row r="13" spans="1:22" ht="12.95" customHeight="1" x14ac:dyDescent="0.2">
      <c r="A13" s="10" t="s">
        <v>20</v>
      </c>
      <c r="B13" s="10"/>
      <c r="C13" s="2" t="s">
        <v>15</v>
      </c>
      <c r="D13" s="14" t="s">
        <v>37</v>
      </c>
      <c r="E13" s="11">
        <v>1</v>
      </c>
    </row>
    <row r="14" spans="1:22" ht="12.95" customHeight="1" x14ac:dyDescent="0.2">
      <c r="A14" s="10"/>
      <c r="B14" s="10"/>
      <c r="C14" s="10"/>
      <c r="D14" s="14" t="s">
        <v>33</v>
      </c>
      <c r="E14" s="15">
        <f ca="1">NOW()+15018.5+$C$9/24</f>
        <v>60325.791242013889</v>
      </c>
    </row>
    <row r="15" spans="1:22" ht="12.95" customHeight="1" x14ac:dyDescent="0.2">
      <c r="A15" s="12" t="s">
        <v>19</v>
      </c>
      <c r="B15" s="10"/>
      <c r="C15" s="13">
        <f ca="1">(C7+C11)+(C8+C12)*INT(MAX(F21:F3530))</f>
        <v>60138.959695145037</v>
      </c>
      <c r="D15" s="14" t="s">
        <v>38</v>
      </c>
      <c r="E15" s="15">
        <f ca="1">ROUND(2*(E14-$C$7)/$C$8,0)/2+E13</f>
        <v>16733.5</v>
      </c>
    </row>
    <row r="16" spans="1:22" ht="12.95" customHeight="1" x14ac:dyDescent="0.2">
      <c r="A16" s="16" t="s">
        <v>5</v>
      </c>
      <c r="B16" s="10"/>
      <c r="C16" s="17">
        <f ca="1">+C8+C12</f>
        <v>0.94987890734108515</v>
      </c>
      <c r="D16" s="14" t="s">
        <v>39</v>
      </c>
      <c r="E16" s="24">
        <f ca="1">ROUND(2*(E14-$C$15)/$C$16,0)/2+E13</f>
        <v>197.5</v>
      </c>
    </row>
    <row r="17" spans="1:17" ht="12.95" customHeight="1" thickBot="1" x14ac:dyDescent="0.25">
      <c r="A17" s="14" t="s">
        <v>30</v>
      </c>
      <c r="B17" s="10"/>
      <c r="C17" s="10">
        <f>COUNT(C21:C2188)</f>
        <v>21</v>
      </c>
      <c r="D17" s="14" t="s">
        <v>34</v>
      </c>
      <c r="E17" s="18">
        <f ca="1">+$C$15+$C$16*E16-15018.5-$C$9/24</f>
        <v>45308.456612678237</v>
      </c>
    </row>
    <row r="18" spans="1:17" ht="12.95" customHeight="1" thickTop="1" thickBot="1" x14ac:dyDescent="0.25">
      <c r="A18" s="16" t="s">
        <v>6</v>
      </c>
      <c r="B18" s="10"/>
      <c r="C18" s="19">
        <f ca="1">+C15</f>
        <v>60138.959695145037</v>
      </c>
      <c r="D18" s="20">
        <f ca="1">+C16</f>
        <v>0.94987890734108515</v>
      </c>
      <c r="E18" s="21" t="s">
        <v>35</v>
      </c>
    </row>
    <row r="19" spans="1:17" ht="12.95" customHeight="1" thickTop="1" x14ac:dyDescent="0.2">
      <c r="A19" s="25" t="s">
        <v>36</v>
      </c>
      <c r="E19" s="26">
        <v>21</v>
      </c>
    </row>
    <row r="20" spans="1:17" s="38" customFormat="1" ht="12.95" customHeight="1" thickBot="1" x14ac:dyDescent="0.25">
      <c r="A20" s="37" t="s">
        <v>7</v>
      </c>
      <c r="B20" s="37" t="s">
        <v>8</v>
      </c>
      <c r="C20" s="37" t="s">
        <v>9</v>
      </c>
      <c r="D20" s="37" t="s">
        <v>14</v>
      </c>
      <c r="E20" s="37" t="s">
        <v>10</v>
      </c>
      <c r="F20" s="37" t="s">
        <v>11</v>
      </c>
      <c r="G20" s="37" t="s">
        <v>12</v>
      </c>
      <c r="H20" s="5" t="s">
        <v>29</v>
      </c>
      <c r="I20" s="5" t="s">
        <v>45</v>
      </c>
      <c r="J20" s="5" t="s">
        <v>50</v>
      </c>
      <c r="K20" s="5" t="s">
        <v>51</v>
      </c>
      <c r="L20" s="5" t="s">
        <v>26</v>
      </c>
      <c r="M20" s="5" t="s">
        <v>27</v>
      </c>
      <c r="N20" s="5" t="s">
        <v>28</v>
      </c>
      <c r="O20" s="5" t="s">
        <v>24</v>
      </c>
      <c r="P20" s="5" t="s">
        <v>23</v>
      </c>
      <c r="Q20" s="37" t="s">
        <v>16</v>
      </c>
    </row>
    <row r="21" spans="1:17" s="38" customFormat="1" ht="12.95" customHeight="1" x14ac:dyDescent="0.2">
      <c r="A21" s="38" t="s">
        <v>13</v>
      </c>
      <c r="C21" s="39">
        <v>44431.7546</v>
      </c>
      <c r="D21" s="39" t="s">
        <v>15</v>
      </c>
      <c r="E21" s="38">
        <f t="shared" ref="E21:E41" si="0">+(C21-C$7)/C$8</f>
        <v>0</v>
      </c>
      <c r="F21" s="38">
        <f t="shared" ref="F21:F41" si="1">ROUND(2*E21,0)/2</f>
        <v>0</v>
      </c>
      <c r="G21" s="38">
        <f t="shared" ref="G21:G41" si="2">+C21-(C$7+F21*C$8)</f>
        <v>0</v>
      </c>
      <c r="H21" s="38">
        <f t="shared" ref="H21:H33" si="3">+G21</f>
        <v>0</v>
      </c>
      <c r="O21" s="38">
        <f t="shared" ref="O21:O41" ca="1" si="4">+C$11+C$12*$F21</f>
        <v>7.4833528569296301E-3</v>
      </c>
      <c r="Q21" s="40">
        <f t="shared" ref="Q21:Q41" si="5">+C21-15018.5</f>
        <v>29413.2546</v>
      </c>
    </row>
    <row r="22" spans="1:17" s="38" customFormat="1" ht="12.95" customHeight="1" x14ac:dyDescent="0.2">
      <c r="A22" s="28" t="s">
        <v>41</v>
      </c>
      <c r="B22" s="29" t="s">
        <v>42</v>
      </c>
      <c r="C22" s="30">
        <v>55388.618999999999</v>
      </c>
      <c r="D22" s="30">
        <v>8.0000000000000002E-3</v>
      </c>
      <c r="E22" s="38">
        <f t="shared" si="0"/>
        <v>11535.037385900992</v>
      </c>
      <c r="F22" s="38">
        <f t="shared" si="1"/>
        <v>11535</v>
      </c>
      <c r="G22" s="38">
        <f t="shared" si="2"/>
        <v>3.5511999994923826E-2</v>
      </c>
      <c r="H22" s="38">
        <f t="shared" si="3"/>
        <v>3.5511999994923826E-2</v>
      </c>
      <c r="O22" s="38">
        <f t="shared" ca="1" si="4"/>
        <v>3.1791532275048266E-2</v>
      </c>
      <c r="Q22" s="40">
        <f t="shared" si="5"/>
        <v>40370.118999999999</v>
      </c>
    </row>
    <row r="23" spans="1:17" s="38" customFormat="1" ht="12.95" customHeight="1" x14ac:dyDescent="0.2">
      <c r="A23" s="28" t="s">
        <v>41</v>
      </c>
      <c r="B23" s="29" t="s">
        <v>42</v>
      </c>
      <c r="C23" s="30">
        <v>55389.57</v>
      </c>
      <c r="D23" s="30">
        <v>5.0000000000000001E-3</v>
      </c>
      <c r="E23" s="38">
        <f t="shared" si="0"/>
        <v>11536.03856837013</v>
      </c>
      <c r="F23" s="38">
        <f t="shared" si="1"/>
        <v>11536</v>
      </c>
      <c r="G23" s="38">
        <f t="shared" si="2"/>
        <v>3.6635199998272583E-2</v>
      </c>
      <c r="H23" s="38">
        <f t="shared" si="3"/>
        <v>3.6635199998272583E-2</v>
      </c>
      <c r="O23" s="38">
        <f t="shared" ca="1" si="4"/>
        <v>3.179363961613349E-2</v>
      </c>
      <c r="Q23" s="40">
        <f t="shared" si="5"/>
        <v>40371.07</v>
      </c>
    </row>
    <row r="24" spans="1:17" s="38" customFormat="1" ht="12.95" customHeight="1" x14ac:dyDescent="0.2">
      <c r="A24" s="28" t="s">
        <v>41</v>
      </c>
      <c r="B24" s="29" t="s">
        <v>42</v>
      </c>
      <c r="C24" s="30">
        <v>55406.667000000001</v>
      </c>
      <c r="D24" s="30">
        <v>7.0000000000000001E-3</v>
      </c>
      <c r="E24" s="38">
        <f t="shared" si="0"/>
        <v>11554.037744684365</v>
      </c>
      <c r="F24" s="38">
        <f t="shared" si="1"/>
        <v>11554</v>
      </c>
      <c r="G24" s="38">
        <f t="shared" si="2"/>
        <v>3.5852799999702256E-2</v>
      </c>
      <c r="H24" s="38">
        <f t="shared" si="3"/>
        <v>3.5852799999702256E-2</v>
      </c>
      <c r="O24" s="38">
        <f t="shared" ca="1" si="4"/>
        <v>3.1831571755667615E-2</v>
      </c>
      <c r="Q24" s="40">
        <f t="shared" si="5"/>
        <v>40388.167000000001</v>
      </c>
    </row>
    <row r="25" spans="1:17" s="38" customFormat="1" ht="12.95" customHeight="1" x14ac:dyDescent="0.2">
      <c r="A25" s="31" t="s">
        <v>0</v>
      </c>
      <c r="B25" s="32" t="s">
        <v>42</v>
      </c>
      <c r="C25" s="33">
        <v>55798.964699999997</v>
      </c>
      <c r="D25" s="33">
        <v>1.9E-3</v>
      </c>
      <c r="E25" s="38">
        <f t="shared" si="0"/>
        <v>11967.036251438078</v>
      </c>
      <c r="F25" s="38">
        <f t="shared" si="1"/>
        <v>11967</v>
      </c>
      <c r="G25" s="38">
        <f t="shared" si="2"/>
        <v>3.443439999682596E-2</v>
      </c>
      <c r="H25" s="38">
        <f t="shared" si="3"/>
        <v>3.443439999682596E-2</v>
      </c>
      <c r="O25" s="38">
        <f t="shared" ca="1" si="4"/>
        <v>3.2701903623867268E-2</v>
      </c>
      <c r="Q25" s="40">
        <f t="shared" si="5"/>
        <v>40780.464699999997</v>
      </c>
    </row>
    <row r="26" spans="1:17" s="38" customFormat="1" ht="12.95" customHeight="1" x14ac:dyDescent="0.2">
      <c r="A26" s="31" t="s">
        <v>0</v>
      </c>
      <c r="B26" s="32" t="s">
        <v>42</v>
      </c>
      <c r="C26" s="33">
        <v>55817.013899999998</v>
      </c>
      <c r="D26" s="33">
        <v>1.6000000000000001E-3</v>
      </c>
      <c r="E26" s="38">
        <f t="shared" si="0"/>
        <v>11986.037873543177</v>
      </c>
      <c r="F26" s="38">
        <f t="shared" si="1"/>
        <v>11986</v>
      </c>
      <c r="G26" s="38">
        <f t="shared" si="2"/>
        <v>3.597520000039367E-2</v>
      </c>
      <c r="H26" s="38">
        <f t="shared" si="3"/>
        <v>3.597520000039367E-2</v>
      </c>
      <c r="O26" s="38">
        <f t="shared" ca="1" si="4"/>
        <v>3.2741943104486623E-2</v>
      </c>
      <c r="Q26" s="40">
        <f t="shared" si="5"/>
        <v>40798.513899999998</v>
      </c>
    </row>
    <row r="27" spans="1:17" s="38" customFormat="1" ht="12.95" customHeight="1" x14ac:dyDescent="0.2">
      <c r="A27" s="31" t="s">
        <v>0</v>
      </c>
      <c r="B27" s="32" t="s">
        <v>44</v>
      </c>
      <c r="C27" s="33">
        <v>56167.044000000002</v>
      </c>
      <c r="D27" s="33">
        <v>1.9E-3</v>
      </c>
      <c r="E27" s="38">
        <f t="shared" si="0"/>
        <v>12354.538399085021</v>
      </c>
      <c r="F27" s="38">
        <f t="shared" si="1"/>
        <v>12354.5</v>
      </c>
      <c r="G27" s="38">
        <f t="shared" si="2"/>
        <v>3.6474400003498886E-2</v>
      </c>
      <c r="H27" s="38">
        <f t="shared" si="3"/>
        <v>3.6474400003498886E-2</v>
      </c>
      <c r="O27" s="38">
        <f t="shared" ca="1" si="4"/>
        <v>3.3518498294393587E-2</v>
      </c>
      <c r="Q27" s="40">
        <f t="shared" si="5"/>
        <v>41148.544000000002</v>
      </c>
    </row>
    <row r="28" spans="1:17" s="38" customFormat="1" ht="12.95" customHeight="1" x14ac:dyDescent="0.2">
      <c r="A28" s="30" t="s">
        <v>46</v>
      </c>
      <c r="B28" s="29" t="s">
        <v>42</v>
      </c>
      <c r="C28" s="30">
        <v>56805.836770000002</v>
      </c>
      <c r="D28" s="30">
        <v>5.0000000000000001E-4</v>
      </c>
      <c r="E28" s="38">
        <f t="shared" si="0"/>
        <v>13027.039053906783</v>
      </c>
      <c r="F28" s="38">
        <f t="shared" si="1"/>
        <v>13027</v>
      </c>
      <c r="G28" s="38">
        <f t="shared" si="2"/>
        <v>3.7096400003065355E-2</v>
      </c>
      <c r="H28" s="38">
        <f t="shared" si="3"/>
        <v>3.7096400003065355E-2</v>
      </c>
      <c r="O28" s="38">
        <f t="shared" ca="1" si="4"/>
        <v>3.493568517421021E-2</v>
      </c>
      <c r="Q28" s="40">
        <f t="shared" si="5"/>
        <v>41787.336770000002</v>
      </c>
    </row>
    <row r="29" spans="1:17" s="38" customFormat="1" ht="12.95" customHeight="1" x14ac:dyDescent="0.2">
      <c r="A29" s="30" t="s">
        <v>46</v>
      </c>
      <c r="B29" s="29" t="s">
        <v>42</v>
      </c>
      <c r="C29" s="30">
        <v>56805.836819999997</v>
      </c>
      <c r="D29" s="30">
        <v>4.0000000000000002E-4</v>
      </c>
      <c r="E29" s="38">
        <f t="shared" si="0"/>
        <v>13027.039106545182</v>
      </c>
      <c r="F29" s="38">
        <f t="shared" si="1"/>
        <v>13027</v>
      </c>
      <c r="G29" s="38">
        <f t="shared" si="2"/>
        <v>3.714639999816427E-2</v>
      </c>
      <c r="H29" s="38">
        <f t="shared" si="3"/>
        <v>3.714639999816427E-2</v>
      </c>
      <c r="O29" s="38">
        <f t="shared" ca="1" si="4"/>
        <v>3.493568517421021E-2</v>
      </c>
      <c r="Q29" s="40">
        <f t="shared" si="5"/>
        <v>41787.336819999997</v>
      </c>
    </row>
    <row r="30" spans="1:17" s="38" customFormat="1" ht="12.95" customHeight="1" x14ac:dyDescent="0.2">
      <c r="A30" s="30" t="s">
        <v>46</v>
      </c>
      <c r="B30" s="29" t="s">
        <v>42</v>
      </c>
      <c r="C30" s="30">
        <v>56805.83741</v>
      </c>
      <c r="D30" s="30">
        <v>5.0000000000000001E-4</v>
      </c>
      <c r="E30" s="38">
        <f t="shared" si="0"/>
        <v>13027.039727678368</v>
      </c>
      <c r="F30" s="38">
        <f t="shared" si="1"/>
        <v>13027</v>
      </c>
      <c r="G30" s="38">
        <f t="shared" si="2"/>
        <v>3.773640000144951E-2</v>
      </c>
      <c r="H30" s="38">
        <f t="shared" si="3"/>
        <v>3.773640000144951E-2</v>
      </c>
      <c r="O30" s="38">
        <f t="shared" ca="1" si="4"/>
        <v>3.493568517421021E-2</v>
      </c>
      <c r="Q30" s="40">
        <f t="shared" si="5"/>
        <v>41787.33741</v>
      </c>
    </row>
    <row r="31" spans="1:17" s="38" customFormat="1" ht="12.95" customHeight="1" x14ac:dyDescent="0.2">
      <c r="A31" s="31" t="s">
        <v>0</v>
      </c>
      <c r="B31" s="32" t="s">
        <v>44</v>
      </c>
      <c r="C31" s="33">
        <v>57267.002699999997</v>
      </c>
      <c r="D31" s="33">
        <v>1.6999999999999999E-3</v>
      </c>
      <c r="E31" s="38">
        <f t="shared" si="0"/>
        <v>13512.539836745142</v>
      </c>
      <c r="F31" s="38">
        <f t="shared" si="1"/>
        <v>13512.5</v>
      </c>
      <c r="G31" s="38">
        <f t="shared" si="2"/>
        <v>3.7839999997231644E-2</v>
      </c>
      <c r="H31" s="38">
        <f t="shared" si="3"/>
        <v>3.7839999997231644E-2</v>
      </c>
      <c r="O31" s="38">
        <f t="shared" ca="1" si="4"/>
        <v>3.5958799271088977E-2</v>
      </c>
      <c r="Q31" s="40">
        <f t="shared" si="5"/>
        <v>42248.502699999997</v>
      </c>
    </row>
    <row r="32" spans="1:17" s="38" customFormat="1" ht="12.95" customHeight="1" x14ac:dyDescent="0.2">
      <c r="A32" s="31" t="s">
        <v>0</v>
      </c>
      <c r="B32" s="32" t="s">
        <v>42</v>
      </c>
      <c r="C32" s="33">
        <v>57273.176899999999</v>
      </c>
      <c r="D32" s="33">
        <v>1.1000000000000001E-3</v>
      </c>
      <c r="E32" s="38">
        <f t="shared" si="0"/>
        <v>13519.039837587357</v>
      </c>
      <c r="F32" s="38">
        <f t="shared" si="1"/>
        <v>13519</v>
      </c>
      <c r="G32" s="38">
        <f t="shared" si="2"/>
        <v>3.7840800003323238E-2</v>
      </c>
      <c r="H32" s="38">
        <f t="shared" si="3"/>
        <v>3.7840800003323238E-2</v>
      </c>
      <c r="O32" s="38">
        <f t="shared" ca="1" si="4"/>
        <v>3.5972496988142963E-2</v>
      </c>
      <c r="Q32" s="40">
        <f t="shared" si="5"/>
        <v>42254.676899999999</v>
      </c>
    </row>
    <row r="33" spans="1:20" s="38" customFormat="1" ht="12.95" customHeight="1" x14ac:dyDescent="0.2">
      <c r="A33" s="31" t="s">
        <v>0</v>
      </c>
      <c r="B33" s="32" t="s">
        <v>42</v>
      </c>
      <c r="C33" s="33">
        <v>57935.243399999999</v>
      </c>
      <c r="D33" s="33">
        <v>1.1000000000000001E-3</v>
      </c>
      <c r="E33" s="38">
        <f t="shared" si="0"/>
        <v>14216.042333068877</v>
      </c>
      <c r="F33" s="38">
        <f t="shared" si="1"/>
        <v>14216</v>
      </c>
      <c r="G33" s="38">
        <f t="shared" si="2"/>
        <v>4.0211200001067482E-2</v>
      </c>
      <c r="H33" s="38">
        <f t="shared" si="3"/>
        <v>4.0211200001067482E-2</v>
      </c>
      <c r="O33" s="38">
        <f t="shared" ca="1" si="4"/>
        <v>3.7441313724547703E-2</v>
      </c>
      <c r="Q33" s="40">
        <f t="shared" si="5"/>
        <v>42916.743399999999</v>
      </c>
    </row>
    <row r="34" spans="1:20" s="38" customFormat="1" ht="12.95" customHeight="1" x14ac:dyDescent="0.2">
      <c r="A34" s="34" t="s">
        <v>49</v>
      </c>
      <c r="B34" s="34" t="s">
        <v>42</v>
      </c>
      <c r="C34" s="35">
        <v>59038.047829946503</v>
      </c>
      <c r="D34" s="36">
        <v>1.242E-3</v>
      </c>
      <c r="E34" s="38">
        <f t="shared" si="0"/>
        <v>15377.039664455962</v>
      </c>
      <c r="F34" s="38">
        <f t="shared" si="1"/>
        <v>15377</v>
      </c>
      <c r="G34" s="38">
        <f t="shared" si="2"/>
        <v>3.7676346502848901E-2</v>
      </c>
      <c r="K34" s="38">
        <f t="shared" ref="K34:K39" si="6">+G34</f>
        <v>3.7676346502848901E-2</v>
      </c>
      <c r="O34" s="38">
        <f t="shared" ca="1" si="4"/>
        <v>3.9887936724498786E-2</v>
      </c>
      <c r="Q34" s="40">
        <f t="shared" si="5"/>
        <v>44019.547829946503</v>
      </c>
      <c r="T34" s="44" t="s">
        <v>48</v>
      </c>
    </row>
    <row r="35" spans="1:20" s="38" customFormat="1" ht="12.95" customHeight="1" x14ac:dyDescent="0.2">
      <c r="A35" s="34" t="s">
        <v>49</v>
      </c>
      <c r="B35" s="34" t="s">
        <v>44</v>
      </c>
      <c r="C35" s="35">
        <v>59038.523529940285</v>
      </c>
      <c r="D35" s="36">
        <v>5.71E-4</v>
      </c>
      <c r="E35" s="38">
        <f t="shared" si="0"/>
        <v>15377.540466237606</v>
      </c>
      <c r="F35" s="38">
        <f t="shared" si="1"/>
        <v>15377.5</v>
      </c>
      <c r="G35" s="38">
        <f t="shared" si="2"/>
        <v>3.8437940282165073E-2</v>
      </c>
      <c r="K35" s="38">
        <f t="shared" si="6"/>
        <v>3.8437940282165073E-2</v>
      </c>
      <c r="O35" s="38">
        <f t="shared" ca="1" si="4"/>
        <v>3.9888990395041402E-2</v>
      </c>
      <c r="Q35" s="40">
        <f t="shared" si="5"/>
        <v>44020.023529940285</v>
      </c>
      <c r="T35" s="44" t="s">
        <v>48</v>
      </c>
    </row>
    <row r="36" spans="1:20" s="38" customFormat="1" ht="12.95" customHeight="1" x14ac:dyDescent="0.2">
      <c r="A36" s="34" t="s">
        <v>49</v>
      </c>
      <c r="B36" s="34" t="s">
        <v>42</v>
      </c>
      <c r="C36" s="35">
        <v>59046.596589796245</v>
      </c>
      <c r="D36" s="36">
        <v>1.3010000000000001E-3</v>
      </c>
      <c r="E36" s="38">
        <f t="shared" si="0"/>
        <v>15386.0395261746</v>
      </c>
      <c r="F36" s="38">
        <f t="shared" si="1"/>
        <v>15386</v>
      </c>
      <c r="G36" s="38">
        <f t="shared" si="2"/>
        <v>3.7544996244832873E-2</v>
      </c>
      <c r="K36" s="38">
        <f t="shared" si="6"/>
        <v>3.7544996244832873E-2</v>
      </c>
      <c r="O36" s="38">
        <f t="shared" ca="1" si="4"/>
        <v>3.9906902794265856E-2</v>
      </c>
      <c r="Q36" s="40">
        <f t="shared" si="5"/>
        <v>44028.096589796245</v>
      </c>
      <c r="T36" s="44" t="s">
        <v>48</v>
      </c>
    </row>
    <row r="37" spans="1:20" s="38" customFormat="1" ht="12.95" customHeight="1" x14ac:dyDescent="0.2">
      <c r="A37" s="34" t="s">
        <v>49</v>
      </c>
      <c r="B37" s="34" t="s">
        <v>44</v>
      </c>
      <c r="C37" s="35">
        <v>59047.071769783739</v>
      </c>
      <c r="D37" s="36">
        <v>6.9999999999999999E-4</v>
      </c>
      <c r="E37" s="38">
        <f t="shared" si="0"/>
        <v>15386.539780510209</v>
      </c>
      <c r="F37" s="38">
        <f t="shared" si="1"/>
        <v>15386.5</v>
      </c>
      <c r="G37" s="38">
        <f t="shared" si="2"/>
        <v>3.7786583736306056E-2</v>
      </c>
      <c r="K37" s="38">
        <f t="shared" si="6"/>
        <v>3.7786583736306056E-2</v>
      </c>
      <c r="O37" s="38">
        <f t="shared" ca="1" si="4"/>
        <v>3.9907956464808464E-2</v>
      </c>
      <c r="Q37" s="40">
        <f t="shared" si="5"/>
        <v>44028.571769783739</v>
      </c>
      <c r="T37" s="44" t="s">
        <v>48</v>
      </c>
    </row>
    <row r="38" spans="1:20" s="38" customFormat="1" ht="12.95" customHeight="1" x14ac:dyDescent="0.2">
      <c r="A38" s="34" t="s">
        <v>49</v>
      </c>
      <c r="B38" s="34" t="s">
        <v>42</v>
      </c>
      <c r="C38" s="35">
        <v>59058.944949945435</v>
      </c>
      <c r="D38" s="36">
        <v>1.335E-3</v>
      </c>
      <c r="E38" s="38">
        <f t="shared" si="0"/>
        <v>15399.039485905367</v>
      </c>
      <c r="F38" s="38">
        <f t="shared" si="1"/>
        <v>15399</v>
      </c>
      <c r="G38" s="38">
        <f t="shared" si="2"/>
        <v>3.7506745436985511E-2</v>
      </c>
      <c r="K38" s="38">
        <f t="shared" si="6"/>
        <v>3.7506745436985511E-2</v>
      </c>
      <c r="O38" s="38">
        <f t="shared" ca="1" si="4"/>
        <v>3.9934298228373834E-2</v>
      </c>
      <c r="Q38" s="40">
        <f t="shared" si="5"/>
        <v>44040.444949945435</v>
      </c>
      <c r="T38" s="44" t="s">
        <v>48</v>
      </c>
    </row>
    <row r="39" spans="1:20" s="38" customFormat="1" ht="12.95" customHeight="1" x14ac:dyDescent="0.2">
      <c r="A39" s="34" t="s">
        <v>49</v>
      </c>
      <c r="B39" s="34" t="s">
        <v>44</v>
      </c>
      <c r="C39" s="35">
        <v>59059.42025996279</v>
      </c>
      <c r="D39" s="36">
        <v>4.6799999999999999E-4</v>
      </c>
      <c r="E39" s="38">
        <f t="shared" si="0"/>
        <v>15399.539877132265</v>
      </c>
      <c r="F39" s="38">
        <f t="shared" si="1"/>
        <v>15399.5</v>
      </c>
      <c r="G39" s="38">
        <f t="shared" si="2"/>
        <v>3.7878362789342646E-2</v>
      </c>
      <c r="K39" s="38">
        <f t="shared" si="6"/>
        <v>3.7878362789342646E-2</v>
      </c>
      <c r="O39" s="38">
        <f t="shared" ca="1" si="4"/>
        <v>3.9935351898916449E-2</v>
      </c>
      <c r="Q39" s="40">
        <f t="shared" si="5"/>
        <v>44040.92025996279</v>
      </c>
      <c r="T39" s="44" t="s">
        <v>48</v>
      </c>
    </row>
    <row r="40" spans="1:20" s="38" customFormat="1" ht="12.95" customHeight="1" x14ac:dyDescent="0.2">
      <c r="A40" s="34" t="s">
        <v>47</v>
      </c>
      <c r="B40" s="41" t="s">
        <v>42</v>
      </c>
      <c r="C40" s="42">
        <v>59756.152265000157</v>
      </c>
      <c r="D40" s="36">
        <v>9.9500000000000001E-4</v>
      </c>
      <c r="E40" s="38">
        <f t="shared" si="0"/>
        <v>16133.037110707575</v>
      </c>
      <c r="F40" s="38">
        <f t="shared" si="1"/>
        <v>16133</v>
      </c>
      <c r="G40" s="38">
        <f t="shared" si="2"/>
        <v>3.5250600158178713E-2</v>
      </c>
      <c r="J40" s="38">
        <f>+G40</f>
        <v>3.5250600158178713E-2</v>
      </c>
      <c r="O40" s="38">
        <f t="shared" ca="1" si="4"/>
        <v>4.1481086584932055E-2</v>
      </c>
      <c r="Q40" s="40">
        <f t="shared" si="5"/>
        <v>44737.652265000157</v>
      </c>
      <c r="T40" s="44" t="s">
        <v>48</v>
      </c>
    </row>
    <row r="41" spans="1:20" s="38" customFormat="1" ht="12.95" customHeight="1" x14ac:dyDescent="0.2">
      <c r="A41" s="34" t="s">
        <v>47</v>
      </c>
      <c r="B41" s="41" t="s">
        <v>42</v>
      </c>
      <c r="C41" s="43">
        <v>60138.951843000017</v>
      </c>
      <c r="D41" s="43">
        <v>1.3519999999999999E-3</v>
      </c>
      <c r="E41" s="38">
        <f t="shared" si="0"/>
        <v>16536.036297549344</v>
      </c>
      <c r="F41" s="38">
        <f t="shared" si="1"/>
        <v>16536</v>
      </c>
      <c r="G41" s="38">
        <f t="shared" si="2"/>
        <v>3.4478200017474592E-2</v>
      </c>
      <c r="J41" s="38">
        <f>+G41</f>
        <v>3.4478200017474592E-2</v>
      </c>
      <c r="O41" s="38">
        <f t="shared" ca="1" si="4"/>
        <v>4.2330345042279414E-2</v>
      </c>
      <c r="Q41" s="40">
        <f t="shared" si="5"/>
        <v>45120.451843000017</v>
      </c>
      <c r="T41" s="44" t="s">
        <v>48</v>
      </c>
    </row>
    <row r="42" spans="1:20" s="38" customFormat="1" ht="12.95" customHeight="1" x14ac:dyDescent="0.2">
      <c r="C42" s="39"/>
      <c r="D42" s="39"/>
    </row>
    <row r="43" spans="1:20" s="38" customFormat="1" ht="12.95" customHeight="1" x14ac:dyDescent="0.2">
      <c r="C43" s="39"/>
      <c r="D43" s="39"/>
    </row>
    <row r="44" spans="1:20" s="38" customFormat="1" ht="12.95" customHeight="1" x14ac:dyDescent="0.2">
      <c r="C44" s="39"/>
      <c r="D44" s="39"/>
    </row>
    <row r="45" spans="1:20" s="38" customFormat="1" ht="12.95" customHeight="1" x14ac:dyDescent="0.2">
      <c r="C45" s="39"/>
      <c r="D45" s="39"/>
    </row>
    <row r="46" spans="1:20" s="38" customFormat="1" ht="12.95" customHeight="1" x14ac:dyDescent="0.2">
      <c r="C46" s="39"/>
      <c r="D46" s="39"/>
    </row>
    <row r="47" spans="1:20" s="38" customFormat="1" ht="12.95" customHeight="1" x14ac:dyDescent="0.2">
      <c r="C47" s="39"/>
      <c r="D47" s="39"/>
    </row>
    <row r="48" spans="1:20" s="38" customFormat="1" ht="12.95" customHeight="1" x14ac:dyDescent="0.2">
      <c r="C48" s="39"/>
      <c r="D48" s="39"/>
    </row>
    <row r="49" spans="3:4" s="38" customFormat="1" ht="12.95" customHeight="1" x14ac:dyDescent="0.2">
      <c r="C49" s="39"/>
      <c r="D49" s="39"/>
    </row>
    <row r="50" spans="3:4" s="38" customFormat="1" ht="12.95" customHeight="1" x14ac:dyDescent="0.2">
      <c r="C50" s="39"/>
      <c r="D50" s="39"/>
    </row>
    <row r="51" spans="3:4" s="38" customFormat="1" ht="12.95" customHeight="1" x14ac:dyDescent="0.2">
      <c r="C51" s="39"/>
      <c r="D51" s="39"/>
    </row>
    <row r="52" spans="3:4" s="38" customFormat="1" ht="12.95" customHeight="1" x14ac:dyDescent="0.2">
      <c r="C52" s="39"/>
      <c r="D52" s="39"/>
    </row>
    <row r="53" spans="3:4" s="38" customFormat="1" ht="12.95" customHeight="1" x14ac:dyDescent="0.2">
      <c r="C53" s="39"/>
      <c r="D53" s="39"/>
    </row>
    <row r="54" spans="3:4" s="38" customFormat="1" ht="12.95" customHeight="1" x14ac:dyDescent="0.2">
      <c r="C54" s="39"/>
      <c r="D54" s="39"/>
    </row>
    <row r="55" spans="3:4" s="38" customFormat="1" ht="12.95" customHeight="1" x14ac:dyDescent="0.2">
      <c r="C55" s="39"/>
      <c r="D55" s="39"/>
    </row>
    <row r="56" spans="3:4" s="38" customFormat="1" ht="12.95" customHeight="1" x14ac:dyDescent="0.2">
      <c r="C56" s="39"/>
      <c r="D56" s="39"/>
    </row>
    <row r="57" spans="3:4" s="38" customFormat="1" ht="12.95" customHeight="1" x14ac:dyDescent="0.2">
      <c r="C57" s="39"/>
      <c r="D57" s="39"/>
    </row>
    <row r="58" spans="3:4" s="38" customFormat="1" ht="12.95" customHeight="1" x14ac:dyDescent="0.2">
      <c r="C58" s="39"/>
      <c r="D58" s="39"/>
    </row>
    <row r="59" spans="3:4" s="38" customFormat="1" ht="12.95" customHeight="1" x14ac:dyDescent="0.2">
      <c r="C59" s="39"/>
      <c r="D59" s="39"/>
    </row>
    <row r="60" spans="3:4" s="38" customFormat="1" ht="12.95" customHeight="1" x14ac:dyDescent="0.2">
      <c r="C60" s="39"/>
      <c r="D60" s="39"/>
    </row>
    <row r="61" spans="3:4" s="38" customFormat="1" ht="12.95" customHeight="1" x14ac:dyDescent="0.2">
      <c r="C61" s="39"/>
      <c r="D61" s="39"/>
    </row>
    <row r="62" spans="3:4" s="38" customFormat="1" ht="12.95" customHeight="1" x14ac:dyDescent="0.2">
      <c r="C62" s="39"/>
      <c r="D62" s="39"/>
    </row>
    <row r="63" spans="3:4" s="38" customFormat="1" ht="12.95" customHeight="1" x14ac:dyDescent="0.2">
      <c r="C63" s="39"/>
      <c r="D63" s="39"/>
    </row>
    <row r="64" spans="3:4" s="38" customFormat="1" ht="12.95" customHeight="1" x14ac:dyDescent="0.2">
      <c r="C64" s="39"/>
      <c r="D64" s="39"/>
    </row>
    <row r="65" spans="3:4" s="38" customFormat="1" ht="12.95" customHeight="1" x14ac:dyDescent="0.2">
      <c r="C65" s="39"/>
      <c r="D65" s="39"/>
    </row>
    <row r="66" spans="3:4" s="38" customFormat="1" ht="12.95" customHeight="1" x14ac:dyDescent="0.2">
      <c r="C66" s="39"/>
      <c r="D66" s="39"/>
    </row>
    <row r="67" spans="3:4" s="38" customFormat="1" ht="12.95" customHeight="1" x14ac:dyDescent="0.2">
      <c r="C67" s="39"/>
      <c r="D67" s="39"/>
    </row>
    <row r="68" spans="3:4" s="38" customFormat="1" ht="12.95" customHeight="1" x14ac:dyDescent="0.2">
      <c r="C68" s="39"/>
      <c r="D68" s="39"/>
    </row>
    <row r="69" spans="3:4" s="38" customFormat="1" ht="12.95" customHeight="1" x14ac:dyDescent="0.2">
      <c r="C69" s="39"/>
      <c r="D69" s="39"/>
    </row>
    <row r="70" spans="3:4" s="38" customFormat="1" ht="12.95" customHeight="1" x14ac:dyDescent="0.2">
      <c r="C70" s="39"/>
      <c r="D70" s="39"/>
    </row>
    <row r="71" spans="3:4" s="38" customFormat="1" ht="12.95" customHeight="1" x14ac:dyDescent="0.2">
      <c r="C71" s="39"/>
      <c r="D71" s="39"/>
    </row>
    <row r="72" spans="3:4" s="38" customFormat="1" ht="12.95" customHeight="1" x14ac:dyDescent="0.2">
      <c r="C72" s="39"/>
      <c r="D72" s="39"/>
    </row>
    <row r="73" spans="3:4" s="38" customFormat="1" ht="12.95" customHeight="1" x14ac:dyDescent="0.2">
      <c r="C73" s="39"/>
      <c r="D73" s="39"/>
    </row>
    <row r="74" spans="3:4" s="38" customFormat="1" ht="12.95" customHeight="1" x14ac:dyDescent="0.2">
      <c r="C74" s="39"/>
      <c r="D74" s="39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sortState xmlns:xlrd2="http://schemas.microsoft.com/office/spreadsheetml/2017/richdata2" ref="A21:Q44">
    <sortCondition ref="C21:C44"/>
  </sortState>
  <phoneticPr fontId="8" type="noConversion"/>
  <hyperlinks>
    <hyperlink ref="H63572" r:id="rId1" display="http://vsolj.cetus-net.org/bulletin.html" xr:uid="{00000000-0004-0000-0000-000000000000}"/>
    <hyperlink ref="H63565" r:id="rId2" display="https://www.aavso.org/ejaavso" xr:uid="{00000000-0004-0000-0000-000001000000}"/>
    <hyperlink ref="AP431" r:id="rId3" display="http://cdsbib.u-strasbg.fr/cgi-bin/cdsbib?1990RMxAA..21..381G" xr:uid="{00000000-0004-0000-0000-000002000000}"/>
    <hyperlink ref="AP428" r:id="rId4" display="http://cdsbib.u-strasbg.fr/cgi-bin/cdsbib?1990RMxAA..21..381G" xr:uid="{00000000-0004-0000-0000-000003000000}"/>
    <hyperlink ref="AP430" r:id="rId5" display="http://cdsbib.u-strasbg.fr/cgi-bin/cdsbib?1990RMxAA..21..381G" xr:uid="{00000000-0004-0000-0000-000004000000}"/>
    <hyperlink ref="AP406" r:id="rId6" display="http://cdsbib.u-strasbg.fr/cgi-bin/cdsbib?1990RMxAA..21..381G" xr:uid="{00000000-0004-0000-0000-000005000000}"/>
    <hyperlink ref="I63572" r:id="rId7" display="http://vsolj.cetus-net.org/bulletin.html" xr:uid="{00000000-0004-0000-0000-000006000000}"/>
    <hyperlink ref="AQ567" r:id="rId8" display="http://cdsbib.u-strasbg.fr/cgi-bin/cdsbib?1990RMxAA..21..381G" xr:uid="{00000000-0004-0000-0000-000007000000}"/>
    <hyperlink ref="AQ2211" r:id="rId9" display="http://cdsbib.u-strasbg.fr/cgi-bin/cdsbib?1990RMxAA..21..381G" xr:uid="{00000000-0004-0000-0000-000008000000}"/>
    <hyperlink ref="AQ568" r:id="rId10" display="http://cdsbib.u-strasbg.fr/cgi-bin/cdsbib?1990RMxAA..21..381G" xr:uid="{00000000-0004-0000-0000-000009000000}"/>
    <hyperlink ref="H63569" r:id="rId11" display="https://www.aavso.org/ejaavso" xr:uid="{00000000-0004-0000-0000-00000A000000}"/>
    <hyperlink ref="H1418" r:id="rId12" display="http://vsolj.cetus-net.org/bulletin.html" xr:uid="{00000000-0004-0000-0000-00000B000000}"/>
    <hyperlink ref="AP4656" r:id="rId13" display="http://cdsbib.u-strasbg.fr/cgi-bin/cdsbib?1990RMxAA..21..381G" xr:uid="{00000000-0004-0000-0000-00000C000000}"/>
    <hyperlink ref="AP4659" r:id="rId14" display="http://cdsbib.u-strasbg.fr/cgi-bin/cdsbib?1990RMxAA..21..381G" xr:uid="{00000000-0004-0000-0000-00000D000000}"/>
    <hyperlink ref="AP4657" r:id="rId15" display="http://cdsbib.u-strasbg.fr/cgi-bin/cdsbib?1990RMxAA..21..381G" xr:uid="{00000000-0004-0000-0000-00000E000000}"/>
    <hyperlink ref="AP4635" r:id="rId16" display="http://cdsbib.u-strasbg.fr/cgi-bin/cdsbib?1990RMxAA..21..381G" xr:uid="{00000000-0004-0000-0000-00000F000000}"/>
    <hyperlink ref="I1418" r:id="rId17" display="http://vsolj.cetus-net.org/bulletin.html" xr:uid="{00000000-0004-0000-0000-000010000000}"/>
    <hyperlink ref="AQ4769" r:id="rId18" display="http://cdsbib.u-strasbg.fr/cgi-bin/cdsbib?1990RMxAA..21..381G" xr:uid="{00000000-0004-0000-0000-000011000000}"/>
    <hyperlink ref="AQ64849" r:id="rId19" display="http://cdsbib.u-strasbg.fr/cgi-bin/cdsbib?1990RMxAA..21..381G" xr:uid="{00000000-0004-0000-0000-000012000000}"/>
    <hyperlink ref="AQ477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2024-01-16T05:59:23Z</dcterms:modified>
</cp:coreProperties>
</file>