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DE35F8-0AB1-4EA1-B26C-D6B8E18C14D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F31" i="2" l="1"/>
  <c r="G31" i="2"/>
  <c r="J31" i="2"/>
  <c r="F39" i="2"/>
  <c r="G39" i="2"/>
  <c r="J39" i="2"/>
  <c r="C9" i="2"/>
  <c r="D9" i="2"/>
  <c r="E21" i="2"/>
  <c r="F21" i="2"/>
  <c r="G21" i="2"/>
  <c r="H21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E30" i="2"/>
  <c r="F30" i="2"/>
  <c r="G30" i="2"/>
  <c r="J30" i="2"/>
  <c r="E31" i="2"/>
  <c r="E32" i="2"/>
  <c r="F32" i="2"/>
  <c r="G32" i="2"/>
  <c r="J32" i="2"/>
  <c r="E33" i="2"/>
  <c r="F33" i="2"/>
  <c r="G33" i="2"/>
  <c r="J33" i="2"/>
  <c r="E34" i="2"/>
  <c r="F34" i="2"/>
  <c r="G34" i="2"/>
  <c r="J34" i="2"/>
  <c r="E35" i="2"/>
  <c r="F35" i="2"/>
  <c r="G35" i="2"/>
  <c r="J35" i="2"/>
  <c r="E36" i="2"/>
  <c r="F36" i="2"/>
  <c r="G36" i="2"/>
  <c r="J36" i="2"/>
  <c r="E37" i="2"/>
  <c r="F37" i="2"/>
  <c r="G37" i="2"/>
  <c r="J37" i="2"/>
  <c r="E38" i="2"/>
  <c r="F38" i="2"/>
  <c r="G38" i="2"/>
  <c r="J38" i="2"/>
  <c r="E39" i="2"/>
  <c r="E40" i="2"/>
  <c r="F40" i="2"/>
  <c r="G40" i="2"/>
  <c r="J40" i="2"/>
  <c r="E41" i="2"/>
  <c r="F41" i="2"/>
  <c r="G41" i="2"/>
  <c r="J41" i="2"/>
  <c r="E42" i="2"/>
  <c r="F42" i="2"/>
  <c r="G42" i="2"/>
  <c r="J42" i="2"/>
  <c r="E43" i="2"/>
  <c r="F43" i="2"/>
  <c r="G43" i="2"/>
  <c r="I43" i="2"/>
  <c r="E44" i="2"/>
  <c r="F44" i="2"/>
  <c r="G44" i="2"/>
  <c r="K44" i="2"/>
  <c r="E22" i="2"/>
  <c r="F22" i="2"/>
  <c r="G22" i="2"/>
  <c r="J22" i="2"/>
  <c r="E23" i="2"/>
  <c r="F23" i="2"/>
  <c r="G23" i="2"/>
  <c r="J23" i="2"/>
  <c r="E24" i="2"/>
  <c r="F24" i="2"/>
  <c r="G24" i="2"/>
  <c r="J24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E44" i="1"/>
  <c r="F44" i="1"/>
  <c r="G44" i="1"/>
  <c r="K44" i="1"/>
  <c r="E21" i="1"/>
  <c r="F21" i="1"/>
  <c r="G21" i="1"/>
  <c r="H21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I43" i="1"/>
  <c r="E22" i="1"/>
  <c r="F22" i="1"/>
  <c r="U22" i="1"/>
  <c r="E23" i="1"/>
  <c r="F23" i="1"/>
  <c r="U23" i="1"/>
  <c r="E24" i="1"/>
  <c r="F24" i="1"/>
  <c r="U24" i="1"/>
  <c r="Q44" i="1"/>
  <c r="C9" i="1"/>
  <c r="D9" i="1"/>
  <c r="Q43" i="1"/>
  <c r="Q22" i="1"/>
  <c r="Q23" i="1"/>
  <c r="Q24" i="1"/>
  <c r="Q25" i="1"/>
  <c r="Q26" i="1"/>
  <c r="Q27" i="1"/>
  <c r="J28" i="1"/>
  <c r="Q28" i="1"/>
  <c r="Q29" i="1"/>
  <c r="Q30" i="1"/>
  <c r="Q31" i="1"/>
  <c r="Q32" i="1"/>
  <c r="Q33" i="1"/>
  <c r="Q34" i="1"/>
  <c r="Q35" i="1"/>
  <c r="J36" i="1"/>
  <c r="Q36" i="1"/>
  <c r="Q37" i="1"/>
  <c r="Q38" i="1"/>
  <c r="Q39" i="1"/>
  <c r="Q40" i="1"/>
  <c r="Q41" i="1"/>
  <c r="Q42" i="1"/>
  <c r="F16" i="1"/>
  <c r="F17" i="1" s="1"/>
  <c r="C17" i="1"/>
  <c r="Q21" i="1"/>
  <c r="C11" i="2"/>
  <c r="C12" i="1"/>
  <c r="C12" i="2"/>
  <c r="C11" i="1"/>
  <c r="O23" i="1" l="1"/>
  <c r="O42" i="1"/>
  <c r="O37" i="1"/>
  <c r="O32" i="1"/>
  <c r="O35" i="1"/>
  <c r="O30" i="1"/>
  <c r="O27" i="1"/>
  <c r="O40" i="1"/>
  <c r="O33" i="1"/>
  <c r="O25" i="1"/>
  <c r="O43" i="1"/>
  <c r="O41" i="1"/>
  <c r="O22" i="1"/>
  <c r="O34" i="1"/>
  <c r="O28" i="1"/>
  <c r="O36" i="1"/>
  <c r="O24" i="1"/>
  <c r="O26" i="1"/>
  <c r="O29" i="1"/>
  <c r="O38" i="1"/>
  <c r="O21" i="1"/>
  <c r="O31" i="1"/>
  <c r="O39" i="1"/>
  <c r="C15" i="1"/>
  <c r="O44" i="1"/>
  <c r="C16" i="2"/>
  <c r="D18" i="2" s="1"/>
  <c r="C16" i="1"/>
  <c r="D18" i="1" s="1"/>
  <c r="O38" i="2"/>
  <c r="O39" i="2"/>
  <c r="O32" i="2"/>
  <c r="O27" i="2"/>
  <c r="O41" i="2"/>
  <c r="O26" i="2"/>
  <c r="O31" i="2"/>
  <c r="O33" i="2"/>
  <c r="O22" i="2"/>
  <c r="O40" i="2"/>
  <c r="O35" i="2"/>
  <c r="O21" i="2"/>
  <c r="O34" i="2"/>
  <c r="O37" i="2"/>
  <c r="O43" i="2"/>
  <c r="O25" i="2"/>
  <c r="O42" i="2"/>
  <c r="C15" i="2"/>
  <c r="F18" i="2" s="1"/>
  <c r="O28" i="2"/>
  <c r="O29" i="2"/>
  <c r="O36" i="2"/>
  <c r="O30" i="2"/>
  <c r="O44" i="2"/>
  <c r="O23" i="2"/>
  <c r="O24" i="2"/>
  <c r="F18" i="1" l="1"/>
  <c r="F19" i="1" s="1"/>
  <c r="C18" i="1"/>
  <c r="C18" i="2"/>
  <c r="F19" i="2"/>
</calcChain>
</file>

<file path=xl/sharedStrings.xml><?xml version="1.0" encoding="utf-8"?>
<sst xmlns="http://schemas.openxmlformats.org/spreadsheetml/2006/main" count="208" uniqueCount="53">
  <si>
    <t>JAVSO..44…26</t>
  </si>
  <si>
    <t>s5</t>
  </si>
  <si>
    <t>s6</t>
  </si>
  <si>
    <t>s7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</si>
  <si>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</si>
  <si>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</si>
  <si>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</si>
  <si>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</si>
  <si>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</si>
  <si>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</si>
  <si>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</si>
  <si>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</si>
  <si>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</si>
  <si>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</si>
  <si>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</si>
  <si>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</si>
  <si>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</si>
  <si>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</si>
  <si>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</si>
  <si>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</si>
  <si>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</si>
  <si>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</si>
  <si>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</si>
  <si>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</si>
  <si>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</si>
  <si>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</si>
  <si>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</si>
  <si>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</si>
  <si>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</si>
  <si>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</si>
  <si>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</si>
  <si>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</si>
  <si>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</si>
  <si>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</si>
  <si>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</si>
  <si>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</si>
  <si>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</si>
  <si>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</si>
  <si>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</si>
  <si>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</si>
  <si>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</si>
  <si>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</si>
  <si>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</si>
  <si>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</si>
  <si>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NP Pav</t>
  </si>
  <si>
    <t>NP Pav / GSC 9321-1055</t>
  </si>
  <si>
    <t>G9321-1055</t>
  </si>
  <si>
    <t>EA/KE</t>
  </si>
  <si>
    <t>Kreiner</t>
  </si>
  <si>
    <t>IBVS 4956</t>
  </si>
  <si>
    <t>I</t>
  </si>
  <si>
    <t>II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</si>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</sst>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  <xf numFmtId="0" fontId="9" fillId="24" borderId="0" xfId="0" applyFont="1" applyFill="1" applyAlignment="1"/>
    <xf numFmtId="0" fontId="32" fillId="25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Pav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4-49FA-B3AC-93660E4EAF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2">
                  <c:v>0.95728144999884535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4-49FA-B3AC-93660E4EAF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0.18331495000165887</c:v>
                </c:pt>
                <c:pt idx="2">
                  <c:v>0.18341494999913266</c:v>
                </c:pt>
                <c:pt idx="3">
                  <c:v>0.18381494999630377</c:v>
                </c:pt>
                <c:pt idx="4">
                  <c:v>0.6414006499981042</c:v>
                </c:pt>
                <c:pt idx="5">
                  <c:v>0.6414006499981042</c:v>
                </c:pt>
                <c:pt idx="6">
                  <c:v>0.64230064999719616</c:v>
                </c:pt>
                <c:pt idx="7">
                  <c:v>0.63938100000086706</c:v>
                </c:pt>
                <c:pt idx="8">
                  <c:v>0.63958100000309059</c:v>
                </c:pt>
                <c:pt idx="9">
                  <c:v>0.63958100000309059</c:v>
                </c:pt>
                <c:pt idx="10">
                  <c:v>0.63596135000261711</c:v>
                </c:pt>
                <c:pt idx="11">
                  <c:v>0.63796135000302456</c:v>
                </c:pt>
                <c:pt idx="12">
                  <c:v>0.63906135000434006</c:v>
                </c:pt>
                <c:pt idx="13">
                  <c:v>0.64024169999174774</c:v>
                </c:pt>
                <c:pt idx="14">
                  <c:v>0.6406416999961948</c:v>
                </c:pt>
                <c:pt idx="15">
                  <c:v>0.64104169999336591</c:v>
                </c:pt>
                <c:pt idx="16">
                  <c:v>0.63527619999513263</c:v>
                </c:pt>
                <c:pt idx="17">
                  <c:v>0.63527619999513263</c:v>
                </c:pt>
                <c:pt idx="18">
                  <c:v>0.63577619999705348</c:v>
                </c:pt>
                <c:pt idx="19">
                  <c:v>0.6422124500022619</c:v>
                </c:pt>
                <c:pt idx="20">
                  <c:v>0.64251245000195922</c:v>
                </c:pt>
                <c:pt idx="21">
                  <c:v>0.64561244999640621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4-49FA-B3AC-93660E4EAF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3">
                  <c:v>1.2851463000042713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4-49FA-B3AC-93660E4EAF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4-49FA-B3AC-93660E4EAF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4-49FA-B3AC-93660E4EAF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4-49FA-B3AC-93660E4EAF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-0.56568367757606697</c:v>
                </c:pt>
                <c:pt idx="1">
                  <c:v>0.22608693491495102</c:v>
                </c:pt>
                <c:pt idx="2">
                  <c:v>0.22608693491495102</c:v>
                </c:pt>
                <c:pt idx="3">
                  <c:v>0.22608693491495102</c:v>
                </c:pt>
                <c:pt idx="4">
                  <c:v>0.63072439475773101</c:v>
                </c:pt>
                <c:pt idx="5">
                  <c:v>0.63072439475773101</c:v>
                </c:pt>
                <c:pt idx="6">
                  <c:v>0.63072439475773101</c:v>
                </c:pt>
                <c:pt idx="7">
                  <c:v>0.63082146115622217</c:v>
                </c:pt>
                <c:pt idx="8">
                  <c:v>0.63082146115622217</c:v>
                </c:pt>
                <c:pt idx="9">
                  <c:v>0.63082146115622217</c:v>
                </c:pt>
                <c:pt idx="10">
                  <c:v>0.63091852755471312</c:v>
                </c:pt>
                <c:pt idx="11">
                  <c:v>0.63091852755471312</c:v>
                </c:pt>
                <c:pt idx="12">
                  <c:v>0.63091852755471312</c:v>
                </c:pt>
                <c:pt idx="13">
                  <c:v>0.63101559395320406</c:v>
                </c:pt>
                <c:pt idx="14">
                  <c:v>0.63101559395320406</c:v>
                </c:pt>
                <c:pt idx="15">
                  <c:v>0.63101559395320406</c:v>
                </c:pt>
                <c:pt idx="16">
                  <c:v>0.63133914861484075</c:v>
                </c:pt>
                <c:pt idx="17">
                  <c:v>0.63133914861484075</c:v>
                </c:pt>
                <c:pt idx="18">
                  <c:v>0.63133914861484075</c:v>
                </c:pt>
                <c:pt idx="19">
                  <c:v>0.63214803526893237</c:v>
                </c:pt>
                <c:pt idx="20">
                  <c:v>0.63214803526893237</c:v>
                </c:pt>
                <c:pt idx="21">
                  <c:v>0.63214803526893237</c:v>
                </c:pt>
                <c:pt idx="22">
                  <c:v>0.89163887390151642</c:v>
                </c:pt>
                <c:pt idx="23">
                  <c:v>1.3773914874166018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4-49FA-B3AC-93660E4EAF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12235.5</c:v>
                </c:pt>
                <c:pt idx="2">
                  <c:v>12235.5</c:v>
                </c:pt>
                <c:pt idx="3">
                  <c:v>12235.5</c:v>
                </c:pt>
                <c:pt idx="4">
                  <c:v>18488.5</c:v>
                </c:pt>
                <c:pt idx="5">
                  <c:v>18488.5</c:v>
                </c:pt>
                <c:pt idx="6">
                  <c:v>18488.5</c:v>
                </c:pt>
                <c:pt idx="7">
                  <c:v>18490</c:v>
                </c:pt>
                <c:pt idx="8">
                  <c:v>18490</c:v>
                </c:pt>
                <c:pt idx="9">
                  <c:v>18490</c:v>
                </c:pt>
                <c:pt idx="10">
                  <c:v>18491.5</c:v>
                </c:pt>
                <c:pt idx="11">
                  <c:v>18491.5</c:v>
                </c:pt>
                <c:pt idx="12">
                  <c:v>18491.5</c:v>
                </c:pt>
                <c:pt idx="13">
                  <c:v>18493</c:v>
                </c:pt>
                <c:pt idx="14">
                  <c:v>18493</c:v>
                </c:pt>
                <c:pt idx="15">
                  <c:v>18493</c:v>
                </c:pt>
                <c:pt idx="16">
                  <c:v>18498</c:v>
                </c:pt>
                <c:pt idx="17">
                  <c:v>18498</c:v>
                </c:pt>
                <c:pt idx="18">
                  <c:v>18498</c:v>
                </c:pt>
                <c:pt idx="19">
                  <c:v>18510.5</c:v>
                </c:pt>
                <c:pt idx="20">
                  <c:v>18510.5</c:v>
                </c:pt>
                <c:pt idx="21">
                  <c:v>18510.5</c:v>
                </c:pt>
                <c:pt idx="22">
                  <c:v>22520.5</c:v>
                </c:pt>
                <c:pt idx="23">
                  <c:v>30027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04-49FA-B3AC-93660E4EA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79792"/>
        <c:axId val="1"/>
      </c:scatterChart>
      <c:valAx>
        <c:axId val="54647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7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Pav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-7.1618000001762994E-3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0-4594-969C-39751957B4C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0-4594-969C-39751957B4C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8.2574999396456406E-4</c:v>
                </c:pt>
                <c:pt idx="5">
                  <c:v>8.2574999396456406E-4</c:v>
                </c:pt>
                <c:pt idx="6">
                  <c:v>1.7257499930565245E-3</c:v>
                </c:pt>
                <c:pt idx="7">
                  <c:v>-1.1939000032725744E-3</c:v>
                </c:pt>
                <c:pt idx="8">
                  <c:v>-9.9390000104904175E-4</c:v>
                </c:pt>
                <c:pt idx="9">
                  <c:v>-9.9390000104904175E-4</c:v>
                </c:pt>
                <c:pt idx="10">
                  <c:v>-4.6135500015225261E-3</c:v>
                </c:pt>
                <c:pt idx="11">
                  <c:v>-2.6135500011150725E-3</c:v>
                </c:pt>
                <c:pt idx="12">
                  <c:v>-1.5135499997995794E-3</c:v>
                </c:pt>
                <c:pt idx="13">
                  <c:v>-3.3320000511594117E-4</c:v>
                </c:pt>
                <c:pt idx="14">
                  <c:v>6.6799999331124127E-5</c:v>
                </c:pt>
                <c:pt idx="15">
                  <c:v>4.6679999650223181E-4</c:v>
                </c:pt>
                <c:pt idx="16">
                  <c:v>-5.2987000017310493E-3</c:v>
                </c:pt>
                <c:pt idx="17">
                  <c:v>-5.2987000017310493E-3</c:v>
                </c:pt>
                <c:pt idx="18">
                  <c:v>-4.7986999998101965E-3</c:v>
                </c:pt>
                <c:pt idx="19">
                  <c:v>1.6375499981222674E-3</c:v>
                </c:pt>
                <c:pt idx="20">
                  <c:v>1.9375499978195876E-3</c:v>
                </c:pt>
                <c:pt idx="21">
                  <c:v>5.0375499922665767E-3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0-4594-969C-39751957B4C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23">
                  <c:v>1.1158299996168353E-2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0-4594-969C-39751957B4C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0-4594-969C-39751957B4C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0-4594-969C-39751957B4C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0-4594-969C-39751957B4C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-1.0241254564457498E-2</c:v>
                </c:pt>
                <c:pt idx="1">
                  <c:v>-3.7679685800000567E-3</c:v>
                </c:pt>
                <c:pt idx="2">
                  <c:v>-3.7679685800000567E-3</c:v>
                </c:pt>
                <c:pt idx="3">
                  <c:v>-3.7679685800000567E-3</c:v>
                </c:pt>
                <c:pt idx="4">
                  <c:v>-4.5964119328833586E-4</c:v>
                </c:pt>
                <c:pt idx="5">
                  <c:v>-4.5964119328833586E-4</c:v>
                </c:pt>
                <c:pt idx="6">
                  <c:v>-4.5964119328833586E-4</c:v>
                </c:pt>
                <c:pt idx="7">
                  <c:v>-4.5884763910586748E-4</c:v>
                </c:pt>
                <c:pt idx="8">
                  <c:v>-4.5884763910586748E-4</c:v>
                </c:pt>
                <c:pt idx="9">
                  <c:v>-4.5884763910586748E-4</c:v>
                </c:pt>
                <c:pt idx="10">
                  <c:v>-4.5805408492339867E-4</c:v>
                </c:pt>
                <c:pt idx="11">
                  <c:v>-4.5805408492339867E-4</c:v>
                </c:pt>
                <c:pt idx="12">
                  <c:v>-4.5805408492339867E-4</c:v>
                </c:pt>
                <c:pt idx="13">
                  <c:v>-4.5726053074093029E-4</c:v>
                </c:pt>
                <c:pt idx="14">
                  <c:v>-4.5726053074093029E-4</c:v>
                </c:pt>
                <c:pt idx="15">
                  <c:v>-4.5726053074093029E-4</c:v>
                </c:pt>
                <c:pt idx="16">
                  <c:v>-4.5461535013270149E-4</c:v>
                </c:pt>
                <c:pt idx="17">
                  <c:v>-4.5461535013270149E-4</c:v>
                </c:pt>
                <c:pt idx="18">
                  <c:v>-4.5461535013270149E-4</c:v>
                </c:pt>
                <c:pt idx="19">
                  <c:v>-4.4800239861212949E-4</c:v>
                </c:pt>
                <c:pt idx="20">
                  <c:v>-4.4800239861212949E-4</c:v>
                </c:pt>
                <c:pt idx="21">
                  <c:v>-4.4800239861212949E-4</c:v>
                </c:pt>
                <c:pt idx="22">
                  <c:v>1.6736969672481656E-3</c:v>
                </c:pt>
                <c:pt idx="23">
                  <c:v>5.6451711324428389E-3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0-4594-969C-39751957B4C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1">
                  <c:v>-0.1405534000004991</c:v>
                </c:pt>
                <c:pt idx="2">
                  <c:v>-0.14045340000302531</c:v>
                </c:pt>
                <c:pt idx="3">
                  <c:v>-0.1400534000058542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0-4594-969C-39751957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30008"/>
        <c:axId val="1"/>
      </c:scatterChart>
      <c:valAx>
        <c:axId val="55133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33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654135338345865"/>
          <c:y val="0.92397937099967764"/>
          <c:w val="0.9127819548872180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Pav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-7.1618000001762994E-3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3-40B0-9344-2EFFAAA9812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3-40B0-9344-2EFFAAA9812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8.2574999396456406E-4</c:v>
                </c:pt>
                <c:pt idx="5">
                  <c:v>8.2574999396456406E-4</c:v>
                </c:pt>
                <c:pt idx="6">
                  <c:v>1.7257499930565245E-3</c:v>
                </c:pt>
                <c:pt idx="7">
                  <c:v>-1.1939000032725744E-3</c:v>
                </c:pt>
                <c:pt idx="8">
                  <c:v>-9.9390000104904175E-4</c:v>
                </c:pt>
                <c:pt idx="9">
                  <c:v>-9.9390000104904175E-4</c:v>
                </c:pt>
                <c:pt idx="10">
                  <c:v>-4.6135500015225261E-3</c:v>
                </c:pt>
                <c:pt idx="11">
                  <c:v>-2.6135500011150725E-3</c:v>
                </c:pt>
                <c:pt idx="12">
                  <c:v>-1.5135499997995794E-3</c:v>
                </c:pt>
                <c:pt idx="13">
                  <c:v>-3.3320000511594117E-4</c:v>
                </c:pt>
                <c:pt idx="14">
                  <c:v>6.6799999331124127E-5</c:v>
                </c:pt>
                <c:pt idx="15">
                  <c:v>4.6679999650223181E-4</c:v>
                </c:pt>
                <c:pt idx="16">
                  <c:v>-5.2987000017310493E-3</c:v>
                </c:pt>
                <c:pt idx="17">
                  <c:v>-5.2987000017310493E-3</c:v>
                </c:pt>
                <c:pt idx="18">
                  <c:v>-4.7986999998101965E-3</c:v>
                </c:pt>
                <c:pt idx="19">
                  <c:v>1.6375499981222674E-3</c:v>
                </c:pt>
                <c:pt idx="20">
                  <c:v>1.9375499978195876E-3</c:v>
                </c:pt>
                <c:pt idx="21">
                  <c:v>5.0375499922665767E-3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E3-40B0-9344-2EFFAAA9812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23">
                  <c:v>1.1158299996168353E-2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E3-40B0-9344-2EFFAAA9812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E3-40B0-9344-2EFFAAA9812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E3-40B0-9344-2EFFAAA9812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2.8E-3</c:v>
                  </c:pt>
                  <c:pt idx="6">
                    <c:v>3.7000000000000002E-3</c:v>
                  </c:pt>
                  <c:pt idx="7">
                    <c:v>1.1999999999999999E-3</c:v>
                  </c:pt>
                  <c:pt idx="8">
                    <c:v>1E-3</c:v>
                  </c:pt>
                  <c:pt idx="9">
                    <c:v>1.1000000000000001E-3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1.1000000000000001E-3</c:v>
                  </c:pt>
                  <c:pt idx="13">
                    <c:v>2.0999999999999999E-3</c:v>
                  </c:pt>
                  <c:pt idx="14">
                    <c:v>1.4E-3</c:v>
                  </c:pt>
                  <c:pt idx="15">
                    <c:v>1.1000000000000001E-3</c:v>
                  </c:pt>
                  <c:pt idx="16">
                    <c:v>1.1999999999999999E-3</c:v>
                  </c:pt>
                  <c:pt idx="17">
                    <c:v>1.8E-3</c:v>
                  </c:pt>
                  <c:pt idx="18">
                    <c:v>3.8E-3</c:v>
                  </c:pt>
                  <c:pt idx="19">
                    <c:v>1.1000000000000001E-3</c:v>
                  </c:pt>
                  <c:pt idx="20">
                    <c:v>1.6000000000000001E-3</c:v>
                  </c:pt>
                  <c:pt idx="21">
                    <c:v>2.5999999999999999E-3</c:v>
                  </c:pt>
                  <c:pt idx="2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E3-40B0-9344-2EFFAAA9812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-1.0241254564457498E-2</c:v>
                </c:pt>
                <c:pt idx="1">
                  <c:v>-3.7679685800000567E-3</c:v>
                </c:pt>
                <c:pt idx="2">
                  <c:v>-3.7679685800000567E-3</c:v>
                </c:pt>
                <c:pt idx="3">
                  <c:v>-3.7679685800000567E-3</c:v>
                </c:pt>
                <c:pt idx="4">
                  <c:v>-4.5964119328833586E-4</c:v>
                </c:pt>
                <c:pt idx="5">
                  <c:v>-4.5964119328833586E-4</c:v>
                </c:pt>
                <c:pt idx="6">
                  <c:v>-4.5964119328833586E-4</c:v>
                </c:pt>
                <c:pt idx="7">
                  <c:v>-4.5884763910586748E-4</c:v>
                </c:pt>
                <c:pt idx="8">
                  <c:v>-4.5884763910586748E-4</c:v>
                </c:pt>
                <c:pt idx="9">
                  <c:v>-4.5884763910586748E-4</c:v>
                </c:pt>
                <c:pt idx="10">
                  <c:v>-4.5805408492339867E-4</c:v>
                </c:pt>
                <c:pt idx="11">
                  <c:v>-4.5805408492339867E-4</c:v>
                </c:pt>
                <c:pt idx="12">
                  <c:v>-4.5805408492339867E-4</c:v>
                </c:pt>
                <c:pt idx="13">
                  <c:v>-4.5726053074093029E-4</c:v>
                </c:pt>
                <c:pt idx="14">
                  <c:v>-4.5726053074093029E-4</c:v>
                </c:pt>
                <c:pt idx="15">
                  <c:v>-4.5726053074093029E-4</c:v>
                </c:pt>
                <c:pt idx="16">
                  <c:v>-4.5461535013270149E-4</c:v>
                </c:pt>
                <c:pt idx="17">
                  <c:v>-4.5461535013270149E-4</c:v>
                </c:pt>
                <c:pt idx="18">
                  <c:v>-4.5461535013270149E-4</c:v>
                </c:pt>
                <c:pt idx="19">
                  <c:v>-4.4800239861212949E-4</c:v>
                </c:pt>
                <c:pt idx="20">
                  <c:v>-4.4800239861212949E-4</c:v>
                </c:pt>
                <c:pt idx="21">
                  <c:v>-4.4800239861212949E-4</c:v>
                </c:pt>
                <c:pt idx="22">
                  <c:v>1.6736969672481656E-3</c:v>
                </c:pt>
                <c:pt idx="23">
                  <c:v>5.6451711324428389E-3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E3-40B0-9344-2EFFAAA98127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-22522</c:v>
                </c:pt>
                <c:pt idx="1">
                  <c:v>-10286</c:v>
                </c:pt>
                <c:pt idx="2">
                  <c:v>-10286</c:v>
                </c:pt>
                <c:pt idx="3">
                  <c:v>-10286</c:v>
                </c:pt>
                <c:pt idx="4">
                  <c:v>-4032.5</c:v>
                </c:pt>
                <c:pt idx="5">
                  <c:v>-4032.5</c:v>
                </c:pt>
                <c:pt idx="6">
                  <c:v>-4032.5</c:v>
                </c:pt>
                <c:pt idx="7">
                  <c:v>-4031</c:v>
                </c:pt>
                <c:pt idx="8">
                  <c:v>-4031</c:v>
                </c:pt>
                <c:pt idx="9">
                  <c:v>-4031</c:v>
                </c:pt>
                <c:pt idx="10">
                  <c:v>-4029.5</c:v>
                </c:pt>
                <c:pt idx="11">
                  <c:v>-4029.5</c:v>
                </c:pt>
                <c:pt idx="12">
                  <c:v>-4029.5</c:v>
                </c:pt>
                <c:pt idx="13">
                  <c:v>-4028</c:v>
                </c:pt>
                <c:pt idx="14">
                  <c:v>-4028</c:v>
                </c:pt>
                <c:pt idx="15">
                  <c:v>-4028</c:v>
                </c:pt>
                <c:pt idx="16">
                  <c:v>-4023</c:v>
                </c:pt>
                <c:pt idx="17">
                  <c:v>-4023</c:v>
                </c:pt>
                <c:pt idx="18">
                  <c:v>-4023</c:v>
                </c:pt>
                <c:pt idx="19">
                  <c:v>-4010.5</c:v>
                </c:pt>
                <c:pt idx="20">
                  <c:v>-4010.5</c:v>
                </c:pt>
                <c:pt idx="21">
                  <c:v>-4010.5</c:v>
                </c:pt>
                <c:pt idx="22">
                  <c:v>0</c:v>
                </c:pt>
                <c:pt idx="23">
                  <c:v>7507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  <c:pt idx="1">
                  <c:v>-0.1405534000004991</c:v>
                </c:pt>
                <c:pt idx="2">
                  <c:v>-0.14045340000302531</c:v>
                </c:pt>
                <c:pt idx="3">
                  <c:v>-0.1400534000058542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E3-40B0-9344-2EFFAAA98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818048"/>
        <c:axId val="1"/>
      </c:scatterChart>
      <c:valAx>
        <c:axId val="545818048"/>
        <c:scaling>
          <c:orientation val="minMax"/>
          <c:max val="-3950"/>
          <c:min val="-40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1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921953449512505"/>
          <c:y val="0.92419947506561673"/>
          <c:w val="0.91441567551803771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123825</xdr:colOff>
      <xdr:row>19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CDEB783-81EF-B7BB-8D0B-9C756CA6C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123825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9D4F28-9680-7B98-1654-B81D9A55F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657225</xdr:colOff>
      <xdr:row>0</xdr:row>
      <xdr:rowOff>0</xdr:rowOff>
    </xdr:from>
    <xdr:to>
      <xdr:col>30</xdr:col>
      <xdr:colOff>142875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B58E8F1-5BAF-DF6A-F860-218534A4A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E1" s="29" t="s">
        <v>44</v>
      </c>
      <c r="F1" t="s">
        <v>46</v>
      </c>
    </row>
    <row r="2" spans="1:6" x14ac:dyDescent="0.2">
      <c r="A2" t="s">
        <v>31</v>
      </c>
      <c r="B2" t="s">
        <v>47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8</v>
      </c>
      <c r="C4" s="8">
        <v>38234.400000000001</v>
      </c>
      <c r="D4" s="9">
        <v>1.266821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9</v>
      </c>
    </row>
    <row r="7" spans="1:6" x14ac:dyDescent="0.2">
      <c r="A7" t="s">
        <v>10</v>
      </c>
      <c r="C7">
        <v>38234.400000000001</v>
      </c>
      <c r="D7" s="30" t="s">
        <v>39</v>
      </c>
    </row>
    <row r="8" spans="1:6" x14ac:dyDescent="0.2">
      <c r="A8" t="s">
        <v>11</v>
      </c>
      <c r="C8">
        <v>0.63341309999999995</v>
      </c>
      <c r="D8" s="30" t="s">
        <v>48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3">
        <f ca="1">INTERCEPT(INDIRECT($D$9):G992,INDIRECT($C$9):F992)</f>
        <v>-0.56568367757606697</v>
      </c>
      <c r="D11" s="3"/>
      <c r="E11" s="12"/>
    </row>
    <row r="12" spans="1:6" x14ac:dyDescent="0.2">
      <c r="A12" s="12" t="s">
        <v>24</v>
      </c>
      <c r="B12" s="12"/>
      <c r="C12" s="23">
        <f ca="1">SLOPE(INDIRECT($D$9):G992,INDIRECT($C$9):F992)</f>
        <v>6.4710932327327695E-5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(C7+C11)+(C8+C12)*INT(MAX(F21:F3533))</f>
        <v>57255.272545187414</v>
      </c>
      <c r="E15" s="16" t="s">
        <v>41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0.63347781093232725</v>
      </c>
      <c r="E16" s="16" t="s">
        <v>35</v>
      </c>
      <c r="F16" s="17">
        <f ca="1">NOW()+15018.5+$C$5/24</f>
        <v>60326.591326504626</v>
      </c>
    </row>
    <row r="17" spans="1:21" ht="13.5" thickBot="1" x14ac:dyDescent="0.25">
      <c r="A17" s="16" t="s">
        <v>32</v>
      </c>
      <c r="B17" s="12"/>
      <c r="C17" s="12">
        <f>COUNT(C21:C2191)</f>
        <v>24</v>
      </c>
      <c r="E17" s="16" t="s">
        <v>42</v>
      </c>
      <c r="F17" s="17">
        <f ca="1">ROUND(2*(F16-$C$7)/$C$8,0)/2+F15</f>
        <v>34879</v>
      </c>
    </row>
    <row r="18" spans="1:21" ht="14.25" thickTop="1" thickBot="1" x14ac:dyDescent="0.25">
      <c r="A18" s="18" t="s">
        <v>13</v>
      </c>
      <c r="B18" s="12"/>
      <c r="C18" s="21">
        <f ca="1">+C15</f>
        <v>57255.272545187414</v>
      </c>
      <c r="D18" s="22">
        <f ca="1">+C16</f>
        <v>0.63347781093232725</v>
      </c>
      <c r="E18" s="16" t="s">
        <v>36</v>
      </c>
      <c r="F18" s="25">
        <f ca="1">ROUND(2*(F16-$C$15)/$C$16,0)/2+F15</f>
        <v>4849.5</v>
      </c>
    </row>
    <row r="19" spans="1:21" ht="13.5" thickTop="1" x14ac:dyDescent="0.2">
      <c r="E19" s="16" t="s">
        <v>37</v>
      </c>
      <c r="F19" s="20">
        <f ca="1">+$C$15+$C$16*F18-15018.5-$C$5/24</f>
        <v>45309.219022637073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52</v>
      </c>
      <c r="J20" s="7" t="s">
        <v>5</v>
      </c>
      <c r="K20" s="7" t="s">
        <v>6</v>
      </c>
      <c r="L20" s="7" t="s">
        <v>1</v>
      </c>
      <c r="M20" s="7" t="s">
        <v>2</v>
      </c>
      <c r="N20" s="7" t="s">
        <v>3</v>
      </c>
      <c r="O20" s="7" t="s">
        <v>30</v>
      </c>
      <c r="P20" s="6" t="s">
        <v>29</v>
      </c>
      <c r="Q20" s="4" t="s">
        <v>22</v>
      </c>
      <c r="U20" s="28" t="s">
        <v>4</v>
      </c>
    </row>
    <row r="21" spans="1:21" x14ac:dyDescent="0.2">
      <c r="A21" s="30" t="s">
        <v>43</v>
      </c>
      <c r="C21" s="10">
        <v>38234.400000000001</v>
      </c>
      <c r="D21" s="10" t="s">
        <v>21</v>
      </c>
      <c r="E21">
        <f t="shared" ref="E21:E44" si="0"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O44" ca="1" si="1">+C$11+C$12*$F21</f>
        <v>-0.56568367757606697</v>
      </c>
      <c r="Q21" s="2">
        <f t="shared" ref="Q21:Q44" si="2">+C21-15018.5</f>
        <v>23215.9</v>
      </c>
    </row>
    <row r="22" spans="1:21" x14ac:dyDescent="0.2">
      <c r="A22" s="31" t="s">
        <v>49</v>
      </c>
      <c r="B22" s="32" t="s">
        <v>50</v>
      </c>
      <c r="C22" s="31">
        <v>45984.709300000002</v>
      </c>
      <c r="D22" s="31">
        <v>1.1999999999999999E-3</v>
      </c>
      <c r="E22">
        <f t="shared" si="0"/>
        <v>12235.789408207695</v>
      </c>
      <c r="F22" s="36">
        <f>ROUND(2*E22,0)/2-0.5</f>
        <v>12235.5</v>
      </c>
      <c r="G22">
        <f>+C22-(C$7+F22*C$8)</f>
        <v>0.18331495000165887</v>
      </c>
      <c r="J22">
        <f>+G22</f>
        <v>0.18331495000165887</v>
      </c>
      <c r="O22">
        <f t="shared" ca="1" si="1"/>
        <v>0.22608693491495102</v>
      </c>
      <c r="Q22" s="2">
        <f t="shared" si="2"/>
        <v>30966.209300000002</v>
      </c>
    </row>
    <row r="23" spans="1:21" x14ac:dyDescent="0.2">
      <c r="A23" s="31" t="s">
        <v>49</v>
      </c>
      <c r="B23" s="32" t="s">
        <v>50</v>
      </c>
      <c r="C23" s="31">
        <v>45984.7094</v>
      </c>
      <c r="D23" s="31">
        <v>1E-3</v>
      </c>
      <c r="E23">
        <f t="shared" si="0"/>
        <v>12235.789566082543</v>
      </c>
      <c r="F23" s="36">
        <f>ROUND(2*E23,0)/2-0.5</f>
        <v>12235.5</v>
      </c>
      <c r="G23">
        <f>+C23-(C$7+F23*C$8)</f>
        <v>0.18341494999913266</v>
      </c>
      <c r="J23">
        <f>+G23</f>
        <v>0.18341494999913266</v>
      </c>
      <c r="O23">
        <f t="shared" ca="1" si="1"/>
        <v>0.22608693491495102</v>
      </c>
      <c r="Q23" s="2">
        <f t="shared" si="2"/>
        <v>30966.2094</v>
      </c>
    </row>
    <row r="24" spans="1:21" x14ac:dyDescent="0.2">
      <c r="A24" s="31" t="s">
        <v>49</v>
      </c>
      <c r="B24" s="32" t="s">
        <v>50</v>
      </c>
      <c r="C24" s="31">
        <v>45984.709799999997</v>
      </c>
      <c r="D24" s="31">
        <v>1.4E-3</v>
      </c>
      <c r="E24">
        <f t="shared" si="0"/>
        <v>12235.790197581951</v>
      </c>
      <c r="F24" s="36">
        <f>ROUND(2*E24,0)/2-0.5</f>
        <v>12235.5</v>
      </c>
      <c r="G24">
        <f>+C24-(C$7+F24*C$8)</f>
        <v>0.18381494999630377</v>
      </c>
      <c r="J24">
        <f>+G24</f>
        <v>0.18381494999630377</v>
      </c>
      <c r="O24">
        <f t="shared" ca="1" si="1"/>
        <v>0.22608693491495102</v>
      </c>
      <c r="Q24" s="2">
        <f t="shared" si="2"/>
        <v>30966.209799999997</v>
      </c>
    </row>
    <row r="25" spans="1:21" x14ac:dyDescent="0.2">
      <c r="A25" s="31" t="s">
        <v>49</v>
      </c>
      <c r="B25" s="32" t="s">
        <v>51</v>
      </c>
      <c r="C25" s="31">
        <v>49945.8995</v>
      </c>
      <c r="D25" s="31">
        <v>2.5999999999999999E-3</v>
      </c>
      <c r="E25">
        <f t="shared" si="0"/>
        <v>18489.512610332811</v>
      </c>
      <c r="F25" s="37">
        <f>ROUND(2*E25,0)/2-1</f>
        <v>18488.5</v>
      </c>
      <c r="G25">
        <f t="shared" ref="G25:G44" si="3">+C25-(C$7+F25*C$8)</f>
        <v>0.6414006499981042</v>
      </c>
      <c r="J25">
        <f>+G25</f>
        <v>0.6414006499981042</v>
      </c>
      <c r="O25">
        <f t="shared" ca="1" si="1"/>
        <v>0.63072439475773101</v>
      </c>
      <c r="Q25" s="2">
        <f t="shared" si="2"/>
        <v>34927.3995</v>
      </c>
    </row>
    <row r="26" spans="1:21" x14ac:dyDescent="0.2">
      <c r="A26" s="31" t="s">
        <v>49</v>
      </c>
      <c r="B26" s="32" t="s">
        <v>51</v>
      </c>
      <c r="C26" s="31">
        <v>49945.8995</v>
      </c>
      <c r="D26" s="31">
        <v>2.8E-3</v>
      </c>
      <c r="E26">
        <f t="shared" si="0"/>
        <v>18489.512610332811</v>
      </c>
      <c r="F26" s="37">
        <f t="shared" ref="F26:F42" si="4">ROUND(2*E26,0)/2-1</f>
        <v>18488.5</v>
      </c>
      <c r="G26">
        <f t="shared" si="3"/>
        <v>0.6414006499981042</v>
      </c>
      <c r="J26">
        <f>+G26</f>
        <v>0.6414006499981042</v>
      </c>
      <c r="O26">
        <f t="shared" ca="1" si="1"/>
        <v>0.63072439475773101</v>
      </c>
      <c r="Q26" s="2">
        <f t="shared" si="2"/>
        <v>34927.3995</v>
      </c>
    </row>
    <row r="27" spans="1:21" x14ac:dyDescent="0.2">
      <c r="A27" s="31" t="s">
        <v>49</v>
      </c>
      <c r="B27" s="32" t="s">
        <v>51</v>
      </c>
      <c r="C27" s="31">
        <v>49945.900399999999</v>
      </c>
      <c r="D27" s="31">
        <v>3.7000000000000002E-3</v>
      </c>
      <c r="E27">
        <f t="shared" si="0"/>
        <v>18489.514031206487</v>
      </c>
      <c r="F27" s="37">
        <f t="shared" si="4"/>
        <v>18488.5</v>
      </c>
      <c r="G27">
        <f t="shared" si="3"/>
        <v>0.64230064999719616</v>
      </c>
      <c r="J27">
        <f t="shared" ref="J27:J42" si="5">+G27</f>
        <v>0.64230064999719616</v>
      </c>
      <c r="O27">
        <f t="shared" ca="1" si="1"/>
        <v>0.63072439475773101</v>
      </c>
      <c r="Q27" s="2">
        <f t="shared" si="2"/>
        <v>34927.400399999999</v>
      </c>
    </row>
    <row r="28" spans="1:21" x14ac:dyDescent="0.2">
      <c r="A28" s="31" t="s">
        <v>49</v>
      </c>
      <c r="B28" s="32" t="s">
        <v>50</v>
      </c>
      <c r="C28" s="31">
        <v>49946.847600000001</v>
      </c>
      <c r="D28" s="31">
        <v>1.1999999999999999E-3</v>
      </c>
      <c r="E28">
        <f t="shared" si="0"/>
        <v>18491.009421813349</v>
      </c>
      <c r="F28" s="37">
        <f t="shared" si="4"/>
        <v>18490</v>
      </c>
      <c r="G28">
        <f t="shared" si="3"/>
        <v>0.63938100000086706</v>
      </c>
      <c r="J28">
        <f t="shared" si="5"/>
        <v>0.63938100000086706</v>
      </c>
      <c r="O28">
        <f t="shared" ca="1" si="1"/>
        <v>0.63082146115622217</v>
      </c>
      <c r="Q28" s="2">
        <f t="shared" si="2"/>
        <v>34928.347600000001</v>
      </c>
    </row>
    <row r="29" spans="1:21" x14ac:dyDescent="0.2">
      <c r="A29" s="31" t="s">
        <v>49</v>
      </c>
      <c r="B29" s="32" t="s">
        <v>50</v>
      </c>
      <c r="C29" s="31">
        <v>49946.847800000003</v>
      </c>
      <c r="D29" s="31">
        <v>1E-3</v>
      </c>
      <c r="E29">
        <f t="shared" si="0"/>
        <v>18491.009737563058</v>
      </c>
      <c r="F29" s="37">
        <f t="shared" si="4"/>
        <v>18490</v>
      </c>
      <c r="G29">
        <f t="shared" si="3"/>
        <v>0.63958100000309059</v>
      </c>
      <c r="J29">
        <f t="shared" si="5"/>
        <v>0.63958100000309059</v>
      </c>
      <c r="O29">
        <f t="shared" ca="1" si="1"/>
        <v>0.63082146115622217</v>
      </c>
      <c r="Q29" s="2">
        <f t="shared" si="2"/>
        <v>34928.347800000003</v>
      </c>
    </row>
    <row r="30" spans="1:21" x14ac:dyDescent="0.2">
      <c r="A30" s="31" t="s">
        <v>49</v>
      </c>
      <c r="B30" s="32" t="s">
        <v>50</v>
      </c>
      <c r="C30" s="31">
        <v>49946.847800000003</v>
      </c>
      <c r="D30" s="31">
        <v>1.1000000000000001E-3</v>
      </c>
      <c r="E30">
        <f t="shared" si="0"/>
        <v>18491.009737563058</v>
      </c>
      <c r="F30" s="37">
        <f t="shared" si="4"/>
        <v>18490</v>
      </c>
      <c r="G30">
        <f t="shared" si="3"/>
        <v>0.63958100000309059</v>
      </c>
      <c r="J30">
        <f t="shared" si="5"/>
        <v>0.63958100000309059</v>
      </c>
      <c r="O30">
        <f t="shared" ca="1" si="1"/>
        <v>0.63082146115622217</v>
      </c>
      <c r="Q30" s="2">
        <f t="shared" si="2"/>
        <v>34928.347800000003</v>
      </c>
    </row>
    <row r="31" spans="1:21" x14ac:dyDescent="0.2">
      <c r="A31" s="31" t="s">
        <v>49</v>
      </c>
      <c r="B31" s="32" t="s">
        <v>51</v>
      </c>
      <c r="C31" s="31">
        <v>49947.794300000001</v>
      </c>
      <c r="D31" s="31">
        <v>2.7000000000000001E-3</v>
      </c>
      <c r="E31">
        <f t="shared" si="0"/>
        <v>18492.504023045942</v>
      </c>
      <c r="F31" s="37">
        <f t="shared" si="4"/>
        <v>18491.5</v>
      </c>
      <c r="G31">
        <f t="shared" si="3"/>
        <v>0.63596135000261711</v>
      </c>
      <c r="J31">
        <f t="shared" si="5"/>
        <v>0.63596135000261711</v>
      </c>
      <c r="O31">
        <f t="shared" ca="1" si="1"/>
        <v>0.63091852755471312</v>
      </c>
      <c r="Q31" s="2">
        <f t="shared" si="2"/>
        <v>34929.294300000001</v>
      </c>
    </row>
    <row r="32" spans="1:21" x14ac:dyDescent="0.2">
      <c r="A32" s="31" t="s">
        <v>49</v>
      </c>
      <c r="B32" s="32" t="s">
        <v>51</v>
      </c>
      <c r="C32" s="31">
        <v>49947.796300000002</v>
      </c>
      <c r="D32" s="31">
        <v>1.6999999999999999E-3</v>
      </c>
      <c r="E32">
        <f t="shared" si="0"/>
        <v>18492.507180543002</v>
      </c>
      <c r="F32" s="37">
        <f t="shared" si="4"/>
        <v>18491.5</v>
      </c>
      <c r="G32">
        <f t="shared" si="3"/>
        <v>0.63796135000302456</v>
      </c>
      <c r="J32">
        <f t="shared" si="5"/>
        <v>0.63796135000302456</v>
      </c>
      <c r="O32">
        <f t="shared" ca="1" si="1"/>
        <v>0.63091852755471312</v>
      </c>
      <c r="Q32" s="2">
        <f t="shared" si="2"/>
        <v>34929.296300000002</v>
      </c>
    </row>
    <row r="33" spans="1:17" x14ac:dyDescent="0.2">
      <c r="A33" s="31" t="s">
        <v>49</v>
      </c>
      <c r="B33" s="32" t="s">
        <v>51</v>
      </c>
      <c r="C33" s="31">
        <v>49947.797400000003</v>
      </c>
      <c r="D33" s="31">
        <v>1.1000000000000001E-3</v>
      </c>
      <c r="E33">
        <f t="shared" si="0"/>
        <v>18492.508917166386</v>
      </c>
      <c r="F33" s="37">
        <f t="shared" si="4"/>
        <v>18491.5</v>
      </c>
      <c r="G33">
        <f t="shared" si="3"/>
        <v>0.63906135000434006</v>
      </c>
      <c r="J33">
        <f t="shared" si="5"/>
        <v>0.63906135000434006</v>
      </c>
      <c r="O33">
        <f t="shared" ca="1" si="1"/>
        <v>0.63091852755471312</v>
      </c>
      <c r="Q33" s="2">
        <f t="shared" si="2"/>
        <v>34929.297400000003</v>
      </c>
    </row>
    <row r="34" spans="1:17" x14ac:dyDescent="0.2">
      <c r="A34" s="31" t="s">
        <v>49</v>
      </c>
      <c r="B34" s="32" t="s">
        <v>50</v>
      </c>
      <c r="C34" s="31">
        <v>49948.748699999996</v>
      </c>
      <c r="D34" s="31">
        <v>2.0999999999999999E-3</v>
      </c>
      <c r="E34">
        <f t="shared" si="0"/>
        <v>18494.010780642198</v>
      </c>
      <c r="F34" s="37">
        <f t="shared" si="4"/>
        <v>18493</v>
      </c>
      <c r="G34">
        <f t="shared" si="3"/>
        <v>0.64024169999174774</v>
      </c>
      <c r="J34">
        <f t="shared" si="5"/>
        <v>0.64024169999174774</v>
      </c>
      <c r="O34">
        <f t="shared" ca="1" si="1"/>
        <v>0.63101559395320406</v>
      </c>
      <c r="Q34" s="2">
        <f t="shared" si="2"/>
        <v>34930.248699999996</v>
      </c>
    </row>
    <row r="35" spans="1:17" x14ac:dyDescent="0.2">
      <c r="A35" s="31" t="s">
        <v>49</v>
      </c>
      <c r="B35" s="32" t="s">
        <v>50</v>
      </c>
      <c r="C35" s="31">
        <v>49948.749100000001</v>
      </c>
      <c r="D35" s="31">
        <v>1.4E-3</v>
      </c>
      <c r="E35">
        <f t="shared" si="0"/>
        <v>18494.011412141619</v>
      </c>
      <c r="F35" s="37">
        <f t="shared" si="4"/>
        <v>18493</v>
      </c>
      <c r="G35">
        <f t="shared" si="3"/>
        <v>0.6406416999961948</v>
      </c>
      <c r="J35">
        <f t="shared" si="5"/>
        <v>0.6406416999961948</v>
      </c>
      <c r="O35">
        <f t="shared" ca="1" si="1"/>
        <v>0.63101559395320406</v>
      </c>
      <c r="Q35" s="2">
        <f t="shared" si="2"/>
        <v>34930.249100000001</v>
      </c>
    </row>
    <row r="36" spans="1:17" x14ac:dyDescent="0.2">
      <c r="A36" s="31" t="s">
        <v>49</v>
      </c>
      <c r="B36" s="32" t="s">
        <v>50</v>
      </c>
      <c r="C36" s="31">
        <v>49948.749499999998</v>
      </c>
      <c r="D36" s="31">
        <v>1.1000000000000001E-3</v>
      </c>
      <c r="E36">
        <f t="shared" si="0"/>
        <v>18494.012043641025</v>
      </c>
      <c r="F36" s="37">
        <f t="shared" si="4"/>
        <v>18493</v>
      </c>
      <c r="G36">
        <f t="shared" si="3"/>
        <v>0.64104169999336591</v>
      </c>
      <c r="J36">
        <f t="shared" si="5"/>
        <v>0.64104169999336591</v>
      </c>
      <c r="O36">
        <f t="shared" ca="1" si="1"/>
        <v>0.63101559395320406</v>
      </c>
      <c r="Q36" s="2">
        <f t="shared" si="2"/>
        <v>34930.249499999998</v>
      </c>
    </row>
    <row r="37" spans="1:17" x14ac:dyDescent="0.2">
      <c r="A37" s="31" t="s">
        <v>49</v>
      </c>
      <c r="B37" s="32" t="s">
        <v>50</v>
      </c>
      <c r="C37" s="31">
        <v>49951.910799999998</v>
      </c>
      <c r="D37" s="31">
        <v>1.1999999999999999E-3</v>
      </c>
      <c r="E37">
        <f t="shared" si="0"/>
        <v>18499.00294136638</v>
      </c>
      <c r="F37" s="37">
        <f t="shared" si="4"/>
        <v>18498</v>
      </c>
      <c r="G37">
        <f t="shared" si="3"/>
        <v>0.63527619999513263</v>
      </c>
      <c r="J37">
        <f t="shared" si="5"/>
        <v>0.63527619999513263</v>
      </c>
      <c r="O37">
        <f t="shared" ca="1" si="1"/>
        <v>0.63133914861484075</v>
      </c>
      <c r="Q37" s="2">
        <f t="shared" si="2"/>
        <v>34933.410799999998</v>
      </c>
    </row>
    <row r="38" spans="1:17" x14ac:dyDescent="0.2">
      <c r="A38" s="31" t="s">
        <v>49</v>
      </c>
      <c r="B38" s="32" t="s">
        <v>50</v>
      </c>
      <c r="C38" s="31">
        <v>49951.910799999998</v>
      </c>
      <c r="D38" s="31">
        <v>1.8E-3</v>
      </c>
      <c r="E38">
        <f t="shared" si="0"/>
        <v>18499.00294136638</v>
      </c>
      <c r="F38" s="37">
        <f t="shared" si="4"/>
        <v>18498</v>
      </c>
      <c r="G38">
        <f t="shared" si="3"/>
        <v>0.63527619999513263</v>
      </c>
      <c r="J38">
        <f t="shared" si="5"/>
        <v>0.63527619999513263</v>
      </c>
      <c r="O38">
        <f t="shared" ca="1" si="1"/>
        <v>0.63133914861484075</v>
      </c>
      <c r="Q38" s="2">
        <f t="shared" si="2"/>
        <v>34933.410799999998</v>
      </c>
    </row>
    <row r="39" spans="1:17" x14ac:dyDescent="0.2">
      <c r="A39" s="31" t="s">
        <v>49</v>
      </c>
      <c r="B39" s="32" t="s">
        <v>50</v>
      </c>
      <c r="C39" s="31">
        <v>49951.9113</v>
      </c>
      <c r="D39" s="31">
        <v>3.8E-3</v>
      </c>
      <c r="E39">
        <f t="shared" si="0"/>
        <v>18499.003730740649</v>
      </c>
      <c r="F39" s="37">
        <f t="shared" si="4"/>
        <v>18498</v>
      </c>
      <c r="G39">
        <f t="shared" si="3"/>
        <v>0.63577619999705348</v>
      </c>
      <c r="J39">
        <f t="shared" si="5"/>
        <v>0.63577619999705348</v>
      </c>
      <c r="O39">
        <f t="shared" ca="1" si="1"/>
        <v>0.63133914861484075</v>
      </c>
      <c r="Q39" s="2">
        <f t="shared" si="2"/>
        <v>34933.4113</v>
      </c>
    </row>
    <row r="40" spans="1:17" x14ac:dyDescent="0.2">
      <c r="A40" s="31" t="s">
        <v>49</v>
      </c>
      <c r="B40" s="32" t="s">
        <v>51</v>
      </c>
      <c r="C40" s="31">
        <v>49959.835400000004</v>
      </c>
      <c r="D40" s="31">
        <v>1.1000000000000001E-3</v>
      </c>
      <c r="E40">
        <f t="shared" si="0"/>
        <v>18511.513891960876</v>
      </c>
      <c r="F40" s="37">
        <f t="shared" si="4"/>
        <v>18510.5</v>
      </c>
      <c r="G40">
        <f t="shared" si="3"/>
        <v>0.6422124500022619</v>
      </c>
      <c r="J40">
        <f t="shared" si="5"/>
        <v>0.6422124500022619</v>
      </c>
      <c r="O40">
        <f t="shared" ca="1" si="1"/>
        <v>0.63214803526893237</v>
      </c>
      <c r="Q40" s="2">
        <f t="shared" si="2"/>
        <v>34941.335400000004</v>
      </c>
    </row>
    <row r="41" spans="1:17" x14ac:dyDescent="0.2">
      <c r="A41" s="31" t="s">
        <v>49</v>
      </c>
      <c r="B41" s="32" t="s">
        <v>51</v>
      </c>
      <c r="C41" s="31">
        <v>49959.835700000003</v>
      </c>
      <c r="D41" s="31">
        <v>1.6000000000000001E-3</v>
      </c>
      <c r="E41">
        <f t="shared" si="0"/>
        <v>18511.514365585434</v>
      </c>
      <c r="F41" s="37">
        <f t="shared" si="4"/>
        <v>18510.5</v>
      </c>
      <c r="G41">
        <f t="shared" si="3"/>
        <v>0.64251245000195922</v>
      </c>
      <c r="J41">
        <f t="shared" si="5"/>
        <v>0.64251245000195922</v>
      </c>
      <c r="O41">
        <f t="shared" ca="1" si="1"/>
        <v>0.63214803526893237</v>
      </c>
      <c r="Q41" s="2">
        <f t="shared" si="2"/>
        <v>34941.335700000003</v>
      </c>
    </row>
    <row r="42" spans="1:17" x14ac:dyDescent="0.2">
      <c r="A42" s="31" t="s">
        <v>49</v>
      </c>
      <c r="B42" s="32" t="s">
        <v>51</v>
      </c>
      <c r="C42" s="31">
        <v>49959.838799999998</v>
      </c>
      <c r="D42" s="31">
        <v>2.5999999999999999E-3</v>
      </c>
      <c r="E42">
        <f t="shared" si="0"/>
        <v>18511.519259705867</v>
      </c>
      <c r="F42" s="37">
        <f t="shared" si="4"/>
        <v>18510.5</v>
      </c>
      <c r="G42">
        <f t="shared" si="3"/>
        <v>0.64561244999640621</v>
      </c>
      <c r="J42">
        <f t="shared" si="5"/>
        <v>0.64561244999640621</v>
      </c>
      <c r="O42">
        <f t="shared" ca="1" si="1"/>
        <v>0.63214803526893237</v>
      </c>
      <c r="Q42" s="2">
        <f t="shared" si="2"/>
        <v>34941.338799999998</v>
      </c>
    </row>
    <row r="43" spans="1:17" x14ac:dyDescent="0.2">
      <c r="A43" s="30" t="s">
        <v>48</v>
      </c>
      <c r="C43" s="10">
        <v>52500.137000000002</v>
      </c>
      <c r="E43">
        <f t="shared" si="0"/>
        <v>22522.011306681219</v>
      </c>
      <c r="F43" s="25">
        <f>ROUND(2*E43,0)/2-1.5</f>
        <v>22520.5</v>
      </c>
      <c r="G43">
        <f t="shared" si="3"/>
        <v>0.95728144999884535</v>
      </c>
      <c r="I43">
        <f>+G43</f>
        <v>0.95728144999884535</v>
      </c>
      <c r="O43">
        <f t="shared" ca="1" si="1"/>
        <v>0.89163887390151642</v>
      </c>
      <c r="Q43" s="2">
        <f t="shared" si="2"/>
        <v>37481.637000000002</v>
      </c>
    </row>
    <row r="44" spans="1:17" x14ac:dyDescent="0.2">
      <c r="A44" s="33" t="s">
        <v>0</v>
      </c>
      <c r="B44" s="34" t="s">
        <v>50</v>
      </c>
      <c r="C44" s="35">
        <v>57255.1803</v>
      </c>
      <c r="D44" s="35">
        <v>2.0000000000000001E-4</v>
      </c>
      <c r="E44">
        <f t="shared" si="0"/>
        <v>30029.02892283093</v>
      </c>
      <c r="F44">
        <f>ROUND(2*E44,0)/2-2</f>
        <v>30027</v>
      </c>
      <c r="G44">
        <f t="shared" si="3"/>
        <v>1.2851463000042713</v>
      </c>
      <c r="K44">
        <f>+G44</f>
        <v>1.2851463000042713</v>
      </c>
      <c r="O44">
        <f t="shared" ca="1" si="1"/>
        <v>1.3773914874166018</v>
      </c>
      <c r="Q44" s="2">
        <f t="shared" si="2"/>
        <v>42236.6803</v>
      </c>
    </row>
    <row r="45" spans="1:17" x14ac:dyDescent="0.2">
      <c r="C45" s="10"/>
      <c r="D45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63578" r:id="rId1" display="http://vsolj.cetus-net.org/bulletin.html"/>
    <hyperlink ref="H63571" r:id="rId2" display="https://www.aavso.org/ejaavso"/>
    <hyperlink ref="AP437" r:id="rId3" display="http://cdsbib.u-strasbg.fr/cgi-bin/cdsbib?1990RMxAA..21..381G"/>
    <hyperlink ref="AP434" r:id="rId4" display="http://cdsbib.u-strasbg.fr/cgi-bin/cdsbib?1990RMxAA..21..381G"/>
    <hyperlink ref="AP436" r:id="rId5" display="http://cdsbib.u-strasbg.fr/cgi-bin/cdsbib?1990RMxAA..21..381G"/>
    <hyperlink ref="AP412" r:id="rId6" display="http://cdsbib.u-strasbg.fr/cgi-bin/cdsbib?1990RMxAA..21..381G"/>
    <hyperlink ref="I63578" r:id="rId7" display="http://vsolj.cetus-net.org/bulletin.html"/>
    <hyperlink ref="AQ573" r:id="rId8" display="http://cdsbib.u-strasbg.fr/cgi-bin/cdsbib?1990RMxAA..21..381G"/>
    <hyperlink ref="AQ2217" r:id="rId9" display="http://cdsbib.u-strasbg.fr/cgi-bin/cdsbib?1990RMxAA..21..381G"/>
    <hyperlink ref="AQ574" r:id="rId10" display="http://cdsbib.u-strasbg.fr/cgi-bin/cdsbib?1990RMxAA..21..381G"/>
    <hyperlink ref="H63575" r:id="rId11" display="https://www.aavso.org/ejaavso"/>
    <hyperlink ref="H1424" r:id="rId12" display="http://vsolj.cetus-net.org/bulletin.html"/>
    <hyperlink ref="AP4662" r:id="rId13" display="http://cdsbib.u-strasbg.fr/cgi-bin/cdsbib?1990RMxAA..21..381G"/>
    <hyperlink ref="AP4665" r:id="rId14" display="http://cdsbib.u-strasbg.fr/cgi-bin/cdsbib?1990RMxAA..21..381G"/>
    <hyperlink ref="AP4663" r:id="rId15" display="http://cdsbib.u-strasbg.fr/cgi-bin/cdsbib?1990RMxAA..21..381G"/>
    <hyperlink ref="AP4641" r:id="rId16" display="http://cdsbib.u-strasbg.fr/cgi-bin/cdsbib?1990RMxAA..21..381G"/>
    <hyperlink ref="I1424" r:id="rId17" display="http://vsolj.cetus-net.org/bulletin.html"/>
    <hyperlink ref="AQ4775" r:id="rId18" display="http://cdsbib.u-strasbg.fr/cgi-bin/cdsbib?1990RMxAA..21..381G"/>
    <hyperlink ref="AQ64855" r:id="rId19" display="http://cdsbib.u-strasbg.fr/cgi-bin/cdsbib?1990RMxAA..21..381G"/>
    <hyperlink ref="AQ47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C5" sqref="C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E1" s="29" t="s">
        <v>44</v>
      </c>
      <c r="F1" t="s">
        <v>46</v>
      </c>
    </row>
    <row r="2" spans="1:6" x14ac:dyDescent="0.2">
      <c r="A2" t="s">
        <v>31</v>
      </c>
      <c r="B2" t="s">
        <v>47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8</v>
      </c>
      <c r="C4" s="8">
        <v>38234.400000000001</v>
      </c>
      <c r="D4" s="9">
        <v>1.266821</v>
      </c>
    </row>
    <row r="5" spans="1:6" ht="13.5" thickTop="1" x14ac:dyDescent="0.2">
      <c r="A5" s="11" t="s">
        <v>33</v>
      </c>
      <c r="B5" s="12"/>
      <c r="C5" s="13">
        <v>8</v>
      </c>
      <c r="D5" s="12" t="s">
        <v>34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52500.137000000002</v>
      </c>
      <c r="D7" s="30" t="s">
        <v>48</v>
      </c>
    </row>
    <row r="8" spans="1:6" x14ac:dyDescent="0.2">
      <c r="A8" t="s">
        <v>11</v>
      </c>
      <c r="C8">
        <v>0.63341309999999995</v>
      </c>
      <c r="D8" s="30" t="s">
        <v>48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3">
        <f ca="1">INTERCEPT(INDIRECT($D$9):G992,INDIRECT($C$9):F992)</f>
        <v>1.6736969672481656E-3</v>
      </c>
      <c r="D11" s="3"/>
      <c r="E11" s="12"/>
    </row>
    <row r="12" spans="1:6" x14ac:dyDescent="0.2">
      <c r="A12" s="12" t="s">
        <v>24</v>
      </c>
      <c r="B12" s="12"/>
      <c r="C12" s="23">
        <f ca="1">SLOPE(INDIRECT($D$9):G992,INDIRECT($C$9):F992)</f>
        <v>5.2903612164575366E-7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(C7+C11)+(C8+C12)*INT(MAX(F21:F3533))</f>
        <v>57255.174786871139</v>
      </c>
      <c r="E15" s="16" t="s">
        <v>41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0.63341362903612164</v>
      </c>
      <c r="E16" s="16" t="s">
        <v>35</v>
      </c>
      <c r="F16" s="17">
        <f ca="1">NOW()+15018.5+$C$5/24</f>
        <v>60327.320493171297</v>
      </c>
    </row>
    <row r="17" spans="1:21" ht="13.5" thickBot="1" x14ac:dyDescent="0.25">
      <c r="A17" s="16" t="s">
        <v>32</v>
      </c>
      <c r="B17" s="12"/>
      <c r="C17" s="12">
        <f>COUNT(C21:C2191)</f>
        <v>24</v>
      </c>
      <c r="E17" s="16" t="s">
        <v>42</v>
      </c>
      <c r="F17" s="17">
        <f ca="1">ROUND(2*(F16-$C$7)/$C$8,0)/2+F15</f>
        <v>12358</v>
      </c>
    </row>
    <row r="18" spans="1:21" ht="14.25" thickTop="1" thickBot="1" x14ac:dyDescent="0.25">
      <c r="A18" s="18" t="s">
        <v>13</v>
      </c>
      <c r="B18" s="12"/>
      <c r="C18" s="21">
        <f ca="1">+C15</f>
        <v>57255.174786871139</v>
      </c>
      <c r="D18" s="22">
        <f ca="1">+C16</f>
        <v>0.63341362903612164</v>
      </c>
      <c r="E18" s="16" t="s">
        <v>36</v>
      </c>
      <c r="F18" s="25">
        <f ca="1">ROUND(2*(F16-$C$15)/$C$16,0)/2+F15</f>
        <v>4851</v>
      </c>
    </row>
    <row r="19" spans="1:21" ht="13.5" thickTop="1" x14ac:dyDescent="0.2">
      <c r="E19" s="16" t="s">
        <v>37</v>
      </c>
      <c r="F19" s="20">
        <f ca="1">+$C$15+$C$16*F18-15018.5-$C$5/24</f>
        <v>45309.030967992032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52</v>
      </c>
      <c r="J20" s="7" t="s">
        <v>5</v>
      </c>
      <c r="K20" s="7" t="s">
        <v>6</v>
      </c>
      <c r="L20" s="7" t="s">
        <v>1</v>
      </c>
      <c r="M20" s="7" t="s">
        <v>2</v>
      </c>
      <c r="N20" s="7" t="s">
        <v>3</v>
      </c>
      <c r="O20" s="7" t="s">
        <v>30</v>
      </c>
      <c r="P20" s="6" t="s">
        <v>29</v>
      </c>
      <c r="Q20" s="4" t="s">
        <v>22</v>
      </c>
      <c r="U20" s="28" t="s">
        <v>40</v>
      </c>
    </row>
    <row r="21" spans="1:21" x14ac:dyDescent="0.2">
      <c r="A21" s="30" t="s">
        <v>43</v>
      </c>
      <c r="C21" s="10">
        <v>38234.400000000001</v>
      </c>
      <c r="D21" s="10" t="s">
        <v>21</v>
      </c>
      <c r="E21">
        <f t="shared" ref="E21:E43" si="0">+(C21-C$7)/C$8</f>
        <v>-22522.011306681219</v>
      </c>
      <c r="F21">
        <f t="shared" ref="F21:F44" si="1">ROUND(2*E21,0)/2</f>
        <v>-22522</v>
      </c>
      <c r="G21">
        <f>+C21-(C$7+F21*C$8)</f>
        <v>-7.1618000001762994E-3</v>
      </c>
      <c r="H21">
        <f>+G21</f>
        <v>-7.1618000001762994E-3</v>
      </c>
      <c r="O21">
        <f t="shared" ref="O21:O43" ca="1" si="2">+C$11+C$12*$F21</f>
        <v>-1.0241254564457498E-2</v>
      </c>
      <c r="Q21" s="2">
        <f t="shared" ref="Q21:Q43" si="3">+C21-15018.5</f>
        <v>23215.9</v>
      </c>
    </row>
    <row r="22" spans="1:21" x14ac:dyDescent="0.2">
      <c r="A22" s="31" t="s">
        <v>49</v>
      </c>
      <c r="B22" s="32" t="s">
        <v>50</v>
      </c>
      <c r="C22" s="31">
        <v>45984.709300000002</v>
      </c>
      <c r="D22" s="31">
        <v>1.1999999999999999E-3</v>
      </c>
      <c r="E22">
        <f t="shared" si="0"/>
        <v>-10286.221898473525</v>
      </c>
      <c r="F22">
        <f t="shared" si="1"/>
        <v>-10286</v>
      </c>
      <c r="O22">
        <f t="shared" ca="1" si="2"/>
        <v>-3.7679685800000567E-3</v>
      </c>
      <c r="Q22" s="2">
        <f t="shared" si="3"/>
        <v>30966.209300000002</v>
      </c>
      <c r="R22" t="s">
        <v>5</v>
      </c>
      <c r="U22">
        <f>+C22-(C$7+F22*C$8)</f>
        <v>-0.1405534000004991</v>
      </c>
    </row>
    <row r="23" spans="1:21" x14ac:dyDescent="0.2">
      <c r="A23" s="31" t="s">
        <v>49</v>
      </c>
      <c r="B23" s="32" t="s">
        <v>50</v>
      </c>
      <c r="C23" s="31">
        <v>45984.7094</v>
      </c>
      <c r="D23" s="31">
        <v>1E-3</v>
      </c>
      <c r="E23">
        <f t="shared" si="0"/>
        <v>-10286.221740598676</v>
      </c>
      <c r="F23">
        <f t="shared" si="1"/>
        <v>-10286</v>
      </c>
      <c r="O23">
        <f t="shared" ca="1" si="2"/>
        <v>-3.7679685800000567E-3</v>
      </c>
      <c r="Q23" s="2">
        <f t="shared" si="3"/>
        <v>30966.2094</v>
      </c>
      <c r="R23" t="s">
        <v>5</v>
      </c>
      <c r="U23">
        <f>+C23-(C$7+F23*C$8)</f>
        <v>-0.14045340000302531</v>
      </c>
    </row>
    <row r="24" spans="1:21" x14ac:dyDescent="0.2">
      <c r="A24" s="31" t="s">
        <v>49</v>
      </c>
      <c r="B24" s="32" t="s">
        <v>50</v>
      </c>
      <c r="C24" s="31">
        <v>45984.709799999997</v>
      </c>
      <c r="D24" s="31">
        <v>1.4E-3</v>
      </c>
      <c r="E24">
        <f t="shared" si="0"/>
        <v>-10286.22110909927</v>
      </c>
      <c r="F24">
        <f t="shared" si="1"/>
        <v>-10286</v>
      </c>
      <c r="O24">
        <f t="shared" ca="1" si="2"/>
        <v>-3.7679685800000567E-3</v>
      </c>
      <c r="Q24" s="2">
        <f t="shared" si="3"/>
        <v>30966.209799999997</v>
      </c>
      <c r="R24" t="s">
        <v>5</v>
      </c>
      <c r="U24">
        <f>+C24-(C$7+F24*C$8)</f>
        <v>-0.1400534000058542</v>
      </c>
    </row>
    <row r="25" spans="1:21" x14ac:dyDescent="0.2">
      <c r="A25" s="31" t="s">
        <v>49</v>
      </c>
      <c r="B25" s="32" t="s">
        <v>51</v>
      </c>
      <c r="C25" s="31">
        <v>49945.8995</v>
      </c>
      <c r="D25" s="31">
        <v>2.5999999999999999E-3</v>
      </c>
      <c r="E25">
        <f t="shared" si="0"/>
        <v>-4032.4986963484071</v>
      </c>
      <c r="F25">
        <f t="shared" si="1"/>
        <v>-4032.5</v>
      </c>
      <c r="G25">
        <f t="shared" ref="G25:G43" si="4">+C25-(C$7+F25*C$8)</f>
        <v>8.2574999396456406E-4</v>
      </c>
      <c r="J25">
        <f t="shared" ref="J25:J42" si="5">+G25</f>
        <v>8.2574999396456406E-4</v>
      </c>
      <c r="O25">
        <f t="shared" ca="1" si="2"/>
        <v>-4.5964119328833586E-4</v>
      </c>
      <c r="Q25" s="2">
        <f t="shared" si="3"/>
        <v>34927.3995</v>
      </c>
      <c r="R25" t="s">
        <v>5</v>
      </c>
    </row>
    <row r="26" spans="1:21" x14ac:dyDescent="0.2">
      <c r="A26" s="31" t="s">
        <v>49</v>
      </c>
      <c r="B26" s="32" t="s">
        <v>51</v>
      </c>
      <c r="C26" s="31">
        <v>49945.8995</v>
      </c>
      <c r="D26" s="31">
        <v>2.8E-3</v>
      </c>
      <c r="E26">
        <f t="shared" si="0"/>
        <v>-4032.4986963484071</v>
      </c>
      <c r="F26">
        <f t="shared" si="1"/>
        <v>-4032.5</v>
      </c>
      <c r="G26">
        <f t="shared" si="4"/>
        <v>8.2574999396456406E-4</v>
      </c>
      <c r="J26">
        <f t="shared" si="5"/>
        <v>8.2574999396456406E-4</v>
      </c>
      <c r="O26">
        <f t="shared" ca="1" si="2"/>
        <v>-4.5964119328833586E-4</v>
      </c>
      <c r="Q26" s="2">
        <f t="shared" si="3"/>
        <v>34927.3995</v>
      </c>
      <c r="R26" t="s">
        <v>5</v>
      </c>
    </row>
    <row r="27" spans="1:21" x14ac:dyDescent="0.2">
      <c r="A27" s="31" t="s">
        <v>49</v>
      </c>
      <c r="B27" s="32" t="s">
        <v>51</v>
      </c>
      <c r="C27" s="31">
        <v>49945.900399999999</v>
      </c>
      <c r="D27" s="31">
        <v>3.7000000000000002E-3</v>
      </c>
      <c r="E27">
        <f t="shared" si="0"/>
        <v>-4032.4972754747319</v>
      </c>
      <c r="F27">
        <f t="shared" si="1"/>
        <v>-4032.5</v>
      </c>
      <c r="G27">
        <f t="shared" si="4"/>
        <v>1.7257499930565245E-3</v>
      </c>
      <c r="J27">
        <f t="shared" si="5"/>
        <v>1.7257499930565245E-3</v>
      </c>
      <c r="O27">
        <f t="shared" ca="1" si="2"/>
        <v>-4.5964119328833586E-4</v>
      </c>
      <c r="Q27" s="2">
        <f t="shared" si="3"/>
        <v>34927.400399999999</v>
      </c>
      <c r="R27" t="s">
        <v>5</v>
      </c>
    </row>
    <row r="28" spans="1:21" x14ac:dyDescent="0.2">
      <c r="A28" s="31" t="s">
        <v>49</v>
      </c>
      <c r="B28" s="32" t="s">
        <v>50</v>
      </c>
      <c r="C28" s="31">
        <v>49946.847600000001</v>
      </c>
      <c r="D28" s="31">
        <v>1.1999999999999999E-3</v>
      </c>
      <c r="E28">
        <f t="shared" si="0"/>
        <v>-4031.0018848678715</v>
      </c>
      <c r="F28">
        <f t="shared" si="1"/>
        <v>-4031</v>
      </c>
      <c r="G28">
        <f t="shared" si="4"/>
        <v>-1.1939000032725744E-3</v>
      </c>
      <c r="J28">
        <f t="shared" si="5"/>
        <v>-1.1939000032725744E-3</v>
      </c>
      <c r="O28">
        <f t="shared" ca="1" si="2"/>
        <v>-4.5884763910586748E-4</v>
      </c>
      <c r="Q28" s="2">
        <f t="shared" si="3"/>
        <v>34928.347600000001</v>
      </c>
      <c r="R28" t="s">
        <v>5</v>
      </c>
    </row>
    <row r="29" spans="1:21" x14ac:dyDescent="0.2">
      <c r="A29" s="31" t="s">
        <v>49</v>
      </c>
      <c r="B29" s="32" t="s">
        <v>50</v>
      </c>
      <c r="C29" s="31">
        <v>49946.847800000003</v>
      </c>
      <c r="D29" s="31">
        <v>1E-3</v>
      </c>
      <c r="E29">
        <f t="shared" si="0"/>
        <v>-4031.0015691181625</v>
      </c>
      <c r="F29">
        <f t="shared" si="1"/>
        <v>-4031</v>
      </c>
      <c r="G29">
        <f t="shared" si="4"/>
        <v>-9.9390000104904175E-4</v>
      </c>
      <c r="J29">
        <f t="shared" si="5"/>
        <v>-9.9390000104904175E-4</v>
      </c>
      <c r="O29">
        <f t="shared" ca="1" si="2"/>
        <v>-4.5884763910586748E-4</v>
      </c>
      <c r="Q29" s="2">
        <f t="shared" si="3"/>
        <v>34928.347800000003</v>
      </c>
      <c r="R29" t="s">
        <v>5</v>
      </c>
    </row>
    <row r="30" spans="1:21" x14ac:dyDescent="0.2">
      <c r="A30" s="31" t="s">
        <v>49</v>
      </c>
      <c r="B30" s="32" t="s">
        <v>50</v>
      </c>
      <c r="C30" s="31">
        <v>49946.847800000003</v>
      </c>
      <c r="D30" s="31">
        <v>1.1000000000000001E-3</v>
      </c>
      <c r="E30">
        <f t="shared" si="0"/>
        <v>-4031.0015691181625</v>
      </c>
      <c r="F30">
        <f t="shared" si="1"/>
        <v>-4031</v>
      </c>
      <c r="G30">
        <f t="shared" si="4"/>
        <v>-9.9390000104904175E-4</v>
      </c>
      <c r="J30">
        <f t="shared" si="5"/>
        <v>-9.9390000104904175E-4</v>
      </c>
      <c r="O30">
        <f t="shared" ca="1" si="2"/>
        <v>-4.5884763910586748E-4</v>
      </c>
      <c r="Q30" s="2">
        <f t="shared" si="3"/>
        <v>34928.347800000003</v>
      </c>
      <c r="R30" t="s">
        <v>5</v>
      </c>
    </row>
    <row r="31" spans="1:21" x14ac:dyDescent="0.2">
      <c r="A31" s="31" t="s">
        <v>49</v>
      </c>
      <c r="B31" s="32" t="s">
        <v>51</v>
      </c>
      <c r="C31" s="31">
        <v>49947.794300000001</v>
      </c>
      <c r="D31" s="31">
        <v>2.7000000000000001E-3</v>
      </c>
      <c r="E31">
        <f t="shared" si="0"/>
        <v>-4029.5072836352788</v>
      </c>
      <c r="F31">
        <f t="shared" si="1"/>
        <v>-4029.5</v>
      </c>
      <c r="G31">
        <f t="shared" si="4"/>
        <v>-4.6135500015225261E-3</v>
      </c>
      <c r="J31">
        <f t="shared" si="5"/>
        <v>-4.6135500015225261E-3</v>
      </c>
      <c r="O31">
        <f t="shared" ca="1" si="2"/>
        <v>-4.5805408492339867E-4</v>
      </c>
      <c r="Q31" s="2">
        <f t="shared" si="3"/>
        <v>34929.294300000001</v>
      </c>
      <c r="R31" t="s">
        <v>5</v>
      </c>
    </row>
    <row r="32" spans="1:21" x14ac:dyDescent="0.2">
      <c r="A32" s="31" t="s">
        <v>49</v>
      </c>
      <c r="B32" s="32" t="s">
        <v>51</v>
      </c>
      <c r="C32" s="31">
        <v>49947.796300000002</v>
      </c>
      <c r="D32" s="31">
        <v>1.6999999999999999E-3</v>
      </c>
      <c r="E32">
        <f t="shared" si="0"/>
        <v>-4029.5041261382198</v>
      </c>
      <c r="F32">
        <f t="shared" si="1"/>
        <v>-4029.5</v>
      </c>
      <c r="G32">
        <f t="shared" si="4"/>
        <v>-2.6135500011150725E-3</v>
      </c>
      <c r="J32">
        <f t="shared" si="5"/>
        <v>-2.6135500011150725E-3</v>
      </c>
      <c r="O32">
        <f t="shared" ca="1" si="2"/>
        <v>-4.5805408492339867E-4</v>
      </c>
      <c r="Q32" s="2">
        <f t="shared" si="3"/>
        <v>34929.296300000002</v>
      </c>
      <c r="R32" t="s">
        <v>5</v>
      </c>
    </row>
    <row r="33" spans="1:18" x14ac:dyDescent="0.2">
      <c r="A33" s="31" t="s">
        <v>49</v>
      </c>
      <c r="B33" s="32" t="s">
        <v>51</v>
      </c>
      <c r="C33" s="31">
        <v>49947.797400000003</v>
      </c>
      <c r="D33" s="31">
        <v>1.1000000000000001E-3</v>
      </c>
      <c r="E33">
        <f t="shared" si="0"/>
        <v>-4029.5023895148356</v>
      </c>
      <c r="F33">
        <f t="shared" si="1"/>
        <v>-4029.5</v>
      </c>
      <c r="G33">
        <f t="shared" si="4"/>
        <v>-1.5135499997995794E-3</v>
      </c>
      <c r="J33">
        <f t="shared" si="5"/>
        <v>-1.5135499997995794E-3</v>
      </c>
      <c r="O33">
        <f t="shared" ca="1" si="2"/>
        <v>-4.5805408492339867E-4</v>
      </c>
      <c r="Q33" s="2">
        <f t="shared" si="3"/>
        <v>34929.297400000003</v>
      </c>
      <c r="R33" t="s">
        <v>5</v>
      </c>
    </row>
    <row r="34" spans="1:18" x14ac:dyDescent="0.2">
      <c r="A34" s="31" t="s">
        <v>49</v>
      </c>
      <c r="B34" s="32" t="s">
        <v>50</v>
      </c>
      <c r="C34" s="31">
        <v>49948.748699999996</v>
      </c>
      <c r="D34" s="31">
        <v>2.0999999999999999E-3</v>
      </c>
      <c r="E34">
        <f t="shared" si="0"/>
        <v>-4028.0005260390199</v>
      </c>
      <c r="F34">
        <f t="shared" si="1"/>
        <v>-4028</v>
      </c>
      <c r="G34">
        <f t="shared" si="4"/>
        <v>-3.3320000511594117E-4</v>
      </c>
      <c r="J34">
        <f t="shared" si="5"/>
        <v>-3.3320000511594117E-4</v>
      </c>
      <c r="O34">
        <f t="shared" ca="1" si="2"/>
        <v>-4.5726053074093029E-4</v>
      </c>
      <c r="Q34" s="2">
        <f t="shared" si="3"/>
        <v>34930.248699999996</v>
      </c>
      <c r="R34" t="s">
        <v>5</v>
      </c>
    </row>
    <row r="35" spans="1:18" x14ac:dyDescent="0.2">
      <c r="A35" s="31" t="s">
        <v>49</v>
      </c>
      <c r="B35" s="32" t="s">
        <v>50</v>
      </c>
      <c r="C35" s="31">
        <v>49948.749100000001</v>
      </c>
      <c r="D35" s="31">
        <v>1.4E-3</v>
      </c>
      <c r="E35">
        <f t="shared" si="0"/>
        <v>-4027.999894539601</v>
      </c>
      <c r="F35">
        <f t="shared" si="1"/>
        <v>-4028</v>
      </c>
      <c r="G35">
        <f t="shared" si="4"/>
        <v>6.6799999331124127E-5</v>
      </c>
      <c r="J35">
        <f t="shared" si="5"/>
        <v>6.6799999331124127E-5</v>
      </c>
      <c r="O35">
        <f t="shared" ca="1" si="2"/>
        <v>-4.5726053074093029E-4</v>
      </c>
      <c r="Q35" s="2">
        <f t="shared" si="3"/>
        <v>34930.249100000001</v>
      </c>
      <c r="R35" t="s">
        <v>5</v>
      </c>
    </row>
    <row r="36" spans="1:18" x14ac:dyDescent="0.2">
      <c r="A36" s="31" t="s">
        <v>49</v>
      </c>
      <c r="B36" s="32" t="s">
        <v>50</v>
      </c>
      <c r="C36" s="31">
        <v>49948.749499999998</v>
      </c>
      <c r="D36" s="31">
        <v>1.1000000000000001E-3</v>
      </c>
      <c r="E36">
        <f t="shared" si="0"/>
        <v>-4027.9992630401939</v>
      </c>
      <c r="F36">
        <f t="shared" si="1"/>
        <v>-4028</v>
      </c>
      <c r="G36">
        <f t="shared" si="4"/>
        <v>4.6679999650223181E-4</v>
      </c>
      <c r="J36">
        <f t="shared" si="5"/>
        <v>4.6679999650223181E-4</v>
      </c>
      <c r="O36">
        <f t="shared" ca="1" si="2"/>
        <v>-4.5726053074093029E-4</v>
      </c>
      <c r="Q36" s="2">
        <f t="shared" si="3"/>
        <v>34930.249499999998</v>
      </c>
      <c r="R36" t="s">
        <v>5</v>
      </c>
    </row>
    <row r="37" spans="1:18" x14ac:dyDescent="0.2">
      <c r="A37" s="31" t="s">
        <v>49</v>
      </c>
      <c r="B37" s="32" t="s">
        <v>50</v>
      </c>
      <c r="C37" s="31">
        <v>49951.910799999998</v>
      </c>
      <c r="D37" s="31">
        <v>1.1999999999999999E-3</v>
      </c>
      <c r="E37">
        <f t="shared" si="0"/>
        <v>-4023.0083653148395</v>
      </c>
      <c r="F37">
        <f t="shared" si="1"/>
        <v>-4023</v>
      </c>
      <c r="G37">
        <f t="shared" si="4"/>
        <v>-5.2987000017310493E-3</v>
      </c>
      <c r="J37">
        <f t="shared" si="5"/>
        <v>-5.2987000017310493E-3</v>
      </c>
      <c r="O37">
        <f t="shared" ca="1" si="2"/>
        <v>-4.5461535013270149E-4</v>
      </c>
      <c r="Q37" s="2">
        <f t="shared" si="3"/>
        <v>34933.410799999998</v>
      </c>
      <c r="R37" t="s">
        <v>5</v>
      </c>
    </row>
    <row r="38" spans="1:18" x14ac:dyDescent="0.2">
      <c r="A38" s="31" t="s">
        <v>49</v>
      </c>
      <c r="B38" s="32" t="s">
        <v>50</v>
      </c>
      <c r="C38" s="31">
        <v>49951.910799999998</v>
      </c>
      <c r="D38" s="31">
        <v>1.8E-3</v>
      </c>
      <c r="E38">
        <f t="shared" si="0"/>
        <v>-4023.0083653148395</v>
      </c>
      <c r="F38">
        <f t="shared" si="1"/>
        <v>-4023</v>
      </c>
      <c r="G38">
        <f t="shared" si="4"/>
        <v>-5.2987000017310493E-3</v>
      </c>
      <c r="J38">
        <f t="shared" si="5"/>
        <v>-5.2987000017310493E-3</v>
      </c>
      <c r="O38">
        <f t="shared" ca="1" si="2"/>
        <v>-4.5461535013270149E-4</v>
      </c>
      <c r="Q38" s="2">
        <f t="shared" si="3"/>
        <v>34933.410799999998</v>
      </c>
      <c r="R38" t="s">
        <v>5</v>
      </c>
    </row>
    <row r="39" spans="1:18" x14ac:dyDescent="0.2">
      <c r="A39" s="31" t="s">
        <v>49</v>
      </c>
      <c r="B39" s="32" t="s">
        <v>50</v>
      </c>
      <c r="C39" s="31">
        <v>49951.9113</v>
      </c>
      <c r="D39" s="31">
        <v>3.8E-3</v>
      </c>
      <c r="E39">
        <f t="shared" si="0"/>
        <v>-4023.0075759405718</v>
      </c>
      <c r="F39">
        <f t="shared" si="1"/>
        <v>-4023</v>
      </c>
      <c r="G39">
        <f t="shared" si="4"/>
        <v>-4.7986999998101965E-3</v>
      </c>
      <c r="J39">
        <f t="shared" si="5"/>
        <v>-4.7986999998101965E-3</v>
      </c>
      <c r="O39">
        <f t="shared" ca="1" si="2"/>
        <v>-4.5461535013270149E-4</v>
      </c>
      <c r="Q39" s="2">
        <f t="shared" si="3"/>
        <v>34933.4113</v>
      </c>
      <c r="R39" t="s">
        <v>5</v>
      </c>
    </row>
    <row r="40" spans="1:18" x14ac:dyDescent="0.2">
      <c r="A40" s="31" t="s">
        <v>49</v>
      </c>
      <c r="B40" s="32" t="s">
        <v>51</v>
      </c>
      <c r="C40" s="31">
        <v>49959.835400000004</v>
      </c>
      <c r="D40" s="31">
        <v>1.1000000000000001E-3</v>
      </c>
      <c r="E40">
        <f t="shared" si="0"/>
        <v>-4010.4974147203448</v>
      </c>
      <c r="F40">
        <f t="shared" si="1"/>
        <v>-4010.5</v>
      </c>
      <c r="G40">
        <f t="shared" si="4"/>
        <v>1.6375499981222674E-3</v>
      </c>
      <c r="J40">
        <f t="shared" si="5"/>
        <v>1.6375499981222674E-3</v>
      </c>
      <c r="O40">
        <f t="shared" ca="1" si="2"/>
        <v>-4.4800239861212949E-4</v>
      </c>
      <c r="Q40" s="2">
        <f t="shared" si="3"/>
        <v>34941.335400000004</v>
      </c>
      <c r="R40" t="s">
        <v>5</v>
      </c>
    </row>
    <row r="41" spans="1:18" x14ac:dyDescent="0.2">
      <c r="A41" s="31" t="s">
        <v>49</v>
      </c>
      <c r="B41" s="32" t="s">
        <v>51</v>
      </c>
      <c r="C41" s="31">
        <v>49959.835700000003</v>
      </c>
      <c r="D41" s="31">
        <v>1.6000000000000001E-3</v>
      </c>
      <c r="E41">
        <f t="shared" si="0"/>
        <v>-4010.496941095786</v>
      </c>
      <c r="F41">
        <f t="shared" si="1"/>
        <v>-4010.5</v>
      </c>
      <c r="G41">
        <f t="shared" si="4"/>
        <v>1.9375499978195876E-3</v>
      </c>
      <c r="J41">
        <f t="shared" si="5"/>
        <v>1.9375499978195876E-3</v>
      </c>
      <c r="O41">
        <f t="shared" ca="1" si="2"/>
        <v>-4.4800239861212949E-4</v>
      </c>
      <c r="Q41" s="2">
        <f t="shared" si="3"/>
        <v>34941.335700000003</v>
      </c>
      <c r="R41" t="s">
        <v>5</v>
      </c>
    </row>
    <row r="42" spans="1:18" x14ac:dyDescent="0.2">
      <c r="A42" s="31" t="s">
        <v>49</v>
      </c>
      <c r="B42" s="32" t="s">
        <v>51</v>
      </c>
      <c r="C42" s="31">
        <v>49959.838799999998</v>
      </c>
      <c r="D42" s="31">
        <v>2.5999999999999999E-3</v>
      </c>
      <c r="E42">
        <f t="shared" si="0"/>
        <v>-4010.4920469753547</v>
      </c>
      <c r="F42">
        <f t="shared" si="1"/>
        <v>-4010.5</v>
      </c>
      <c r="G42">
        <f t="shared" si="4"/>
        <v>5.0375499922665767E-3</v>
      </c>
      <c r="J42">
        <f t="shared" si="5"/>
        <v>5.0375499922665767E-3</v>
      </c>
      <c r="O42">
        <f t="shared" ca="1" si="2"/>
        <v>-4.4800239861212949E-4</v>
      </c>
      <c r="Q42" s="2">
        <f t="shared" si="3"/>
        <v>34941.338799999998</v>
      </c>
    </row>
    <row r="43" spans="1:18" x14ac:dyDescent="0.2">
      <c r="A43" s="30" t="s">
        <v>48</v>
      </c>
      <c r="C43" s="10">
        <v>52500.137000000002</v>
      </c>
      <c r="E43">
        <f t="shared" si="0"/>
        <v>0</v>
      </c>
      <c r="F43">
        <f t="shared" si="1"/>
        <v>0</v>
      </c>
      <c r="G43">
        <f t="shared" si="4"/>
        <v>0</v>
      </c>
      <c r="I43">
        <f>+G43</f>
        <v>0</v>
      </c>
      <c r="O43">
        <f t="shared" ca="1" si="2"/>
        <v>1.6736969672481656E-3</v>
      </c>
      <c r="Q43" s="2">
        <f t="shared" si="3"/>
        <v>37481.637000000002</v>
      </c>
    </row>
    <row r="44" spans="1:18" x14ac:dyDescent="0.2">
      <c r="A44" s="33" t="s">
        <v>0</v>
      </c>
      <c r="B44" s="34" t="s">
        <v>50</v>
      </c>
      <c r="C44" s="35">
        <v>57255.1803</v>
      </c>
      <c r="D44" s="35">
        <v>2.0000000000000001E-4</v>
      </c>
      <c r="E44">
        <f>+(C44-C$7)/C$8</f>
        <v>7507.0176161497102</v>
      </c>
      <c r="F44">
        <f t="shared" si="1"/>
        <v>7507</v>
      </c>
      <c r="G44">
        <f>+C44-(C$7+F44*C$8)</f>
        <v>1.1158299996168353E-2</v>
      </c>
      <c r="K44">
        <f>+G44</f>
        <v>1.1158299996168353E-2</v>
      </c>
      <c r="O44">
        <f ca="1">+C$11+C$12*$F44</f>
        <v>5.6451711324428389E-3</v>
      </c>
      <c r="Q44" s="2">
        <f>+C44-15018.5</f>
        <v>42236.6803</v>
      </c>
    </row>
    <row r="45" spans="1:18" x14ac:dyDescent="0.2">
      <c r="C45" s="10"/>
      <c r="D45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hyperlinks>
    <hyperlink ref="H63578" r:id="rId1" display="http://vsolj.cetus-net.org/bulletin.html"/>
    <hyperlink ref="H63571" r:id="rId2" display="https://www.aavso.org/ejaavso"/>
    <hyperlink ref="AP437" r:id="rId3" display="http://cdsbib.u-strasbg.fr/cgi-bin/cdsbib?1990RMxAA..21..381G"/>
    <hyperlink ref="AP434" r:id="rId4" display="http://cdsbib.u-strasbg.fr/cgi-bin/cdsbib?1990RMxAA..21..381G"/>
    <hyperlink ref="AP436" r:id="rId5" display="http://cdsbib.u-strasbg.fr/cgi-bin/cdsbib?1990RMxAA..21..381G"/>
    <hyperlink ref="AP412" r:id="rId6" display="http://cdsbib.u-strasbg.fr/cgi-bin/cdsbib?1990RMxAA..21..381G"/>
    <hyperlink ref="I63578" r:id="rId7" display="http://vsolj.cetus-net.org/bulletin.html"/>
    <hyperlink ref="AQ573" r:id="rId8" display="http://cdsbib.u-strasbg.fr/cgi-bin/cdsbib?1990RMxAA..21..381G"/>
    <hyperlink ref="AQ2217" r:id="rId9" display="http://cdsbib.u-strasbg.fr/cgi-bin/cdsbib?1990RMxAA..21..381G"/>
    <hyperlink ref="AQ574" r:id="rId10" display="http://cdsbib.u-strasbg.fr/cgi-bin/cdsbib?1990RMxAA..21..381G"/>
    <hyperlink ref="H63575" r:id="rId11" display="https://www.aavso.org/ejaavso"/>
    <hyperlink ref="H1424" r:id="rId12" display="http://vsolj.cetus-net.org/bulletin.html"/>
    <hyperlink ref="AP4662" r:id="rId13" display="http://cdsbib.u-strasbg.fr/cgi-bin/cdsbib?1990RMxAA..21..381G"/>
    <hyperlink ref="AP4665" r:id="rId14" display="http://cdsbib.u-strasbg.fr/cgi-bin/cdsbib?1990RMxAA..21..381G"/>
    <hyperlink ref="AP4663" r:id="rId15" display="http://cdsbib.u-strasbg.fr/cgi-bin/cdsbib?1990RMxAA..21..381G"/>
    <hyperlink ref="AP4641" r:id="rId16" display="http://cdsbib.u-strasbg.fr/cgi-bin/cdsbib?1990RMxAA..21..381G"/>
    <hyperlink ref="I1424" r:id="rId17" display="http://vsolj.cetus-net.org/bulletin.html"/>
    <hyperlink ref="AQ4775" r:id="rId18" display="http://cdsbib.u-strasbg.fr/cgi-bin/cdsbib?1990RMxAA..21..381G"/>
    <hyperlink ref="AQ64855" r:id="rId19" display="http://cdsbib.u-strasbg.fr/cgi-bin/cdsbib?1990RMxAA..21..381G"/>
    <hyperlink ref="AQ47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2024-01-17T01:11:30Z</dcterms:modified>
</cp:coreProperties>
</file>