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8DDEC66B-CC23-4176-B7C1-1303B35050DE}" xr6:coauthVersionLast="47" xr6:coauthVersionMax="47" xr10:uidLastSave="{00000000-0000-0000-0000-000000000000}"/>
  <bookViews>
    <workbookView xWindow="13905" yWindow="210" windowWidth="12735" windowHeight="1458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74" i="1" l="1"/>
  <c r="E73" i="1"/>
  <c r="F73" i="1" s="1"/>
  <c r="G73" i="1" s="1"/>
  <c r="I73" i="1" s="1"/>
  <c r="Q73" i="1"/>
  <c r="C7" i="1"/>
  <c r="C8" i="1"/>
  <c r="E74" i="1" s="1"/>
  <c r="F74" i="1" s="1"/>
  <c r="G74" i="1" s="1"/>
  <c r="I74" i="1" s="1"/>
  <c r="C9" i="1"/>
  <c r="D9" i="1"/>
  <c r="F16" i="1"/>
  <c r="C17" i="1"/>
  <c r="Q21" i="1"/>
  <c r="E22" i="1"/>
  <c r="F22" i="1"/>
  <c r="G22" i="1" s="1"/>
  <c r="K22" i="1" s="1"/>
  <c r="Q22" i="1"/>
  <c r="Q23" i="1"/>
  <c r="Q24" i="1"/>
  <c r="E25" i="1"/>
  <c r="F25" i="1" s="1"/>
  <c r="G25" i="1" s="1"/>
  <c r="J25" i="1" s="1"/>
  <c r="Q25" i="1"/>
  <c r="Q26" i="1"/>
  <c r="Q27" i="1"/>
  <c r="E28" i="1"/>
  <c r="F28" i="1" s="1"/>
  <c r="G28" i="1" s="1"/>
  <c r="J28" i="1" s="1"/>
  <c r="Q28" i="1"/>
  <c r="Q29" i="1"/>
  <c r="E30" i="1"/>
  <c r="F30" i="1" s="1"/>
  <c r="G30" i="1" s="1"/>
  <c r="J30" i="1" s="1"/>
  <c r="Q30" i="1"/>
  <c r="E31" i="1"/>
  <c r="F31" i="1" s="1"/>
  <c r="G31" i="1" s="1"/>
  <c r="K31" i="1" s="1"/>
  <c r="Q31" i="1"/>
  <c r="Q32" i="1"/>
  <c r="Q33" i="1"/>
  <c r="Q34" i="1"/>
  <c r="Q35" i="1"/>
  <c r="Q36" i="1"/>
  <c r="E37" i="1"/>
  <c r="F37" i="1" s="1"/>
  <c r="G37" i="1" s="1"/>
  <c r="K37" i="1" s="1"/>
  <c r="Q37" i="1"/>
  <c r="E38" i="1"/>
  <c r="F38" i="1" s="1"/>
  <c r="G38" i="1" s="1"/>
  <c r="K38" i="1" s="1"/>
  <c r="Q38" i="1"/>
  <c r="Q39" i="1"/>
  <c r="E40" i="1"/>
  <c r="F40" i="1" s="1"/>
  <c r="G40" i="1" s="1"/>
  <c r="K40" i="1" s="1"/>
  <c r="Q40" i="1"/>
  <c r="Q41" i="1"/>
  <c r="E42" i="1"/>
  <c r="F42" i="1" s="1"/>
  <c r="G42" i="1" s="1"/>
  <c r="K42" i="1" s="1"/>
  <c r="Q42" i="1"/>
  <c r="Q43" i="1"/>
  <c r="Q44" i="1"/>
  <c r="Q45" i="1"/>
  <c r="Q46" i="1"/>
  <c r="Q47" i="1"/>
  <c r="Q48" i="1"/>
  <c r="Q49" i="1"/>
  <c r="Q50" i="1"/>
  <c r="E51" i="1"/>
  <c r="F51" i="1" s="1"/>
  <c r="G51" i="1" s="1"/>
  <c r="K51" i="1" s="1"/>
  <c r="Q51" i="1"/>
  <c r="Q52" i="1"/>
  <c r="Q53" i="1"/>
  <c r="E54" i="1"/>
  <c r="F54" i="1"/>
  <c r="G54" i="1" s="1"/>
  <c r="K54" i="1" s="1"/>
  <c r="Q54" i="1"/>
  <c r="Q55" i="1"/>
  <c r="Q56" i="1"/>
  <c r="E57" i="1"/>
  <c r="F57" i="1" s="1"/>
  <c r="G57" i="1" s="1"/>
  <c r="K57" i="1" s="1"/>
  <c r="Q57" i="1"/>
  <c r="Q58" i="1"/>
  <c r="Q59" i="1"/>
  <c r="E60" i="1"/>
  <c r="F60" i="1" s="1"/>
  <c r="G60" i="1" s="1"/>
  <c r="K60" i="1" s="1"/>
  <c r="Q60" i="1"/>
  <c r="Q61" i="1"/>
  <c r="E62" i="1"/>
  <c r="F62" i="1" s="1"/>
  <c r="G62" i="1" s="1"/>
  <c r="K62" i="1" s="1"/>
  <c r="Q62" i="1"/>
  <c r="E63" i="1"/>
  <c r="F63" i="1" s="1"/>
  <c r="G63" i="1" s="1"/>
  <c r="K63" i="1" s="1"/>
  <c r="Q63" i="1"/>
  <c r="Q64" i="1"/>
  <c r="Q65" i="1"/>
  <c r="Q66" i="1"/>
  <c r="Q67" i="1"/>
  <c r="Q69" i="1"/>
  <c r="E70" i="1"/>
  <c r="F70" i="1" s="1"/>
  <c r="G70" i="1" s="1"/>
  <c r="I70" i="1" s="1"/>
  <c r="Q70" i="1"/>
  <c r="E71" i="1"/>
  <c r="F71" i="1" s="1"/>
  <c r="G71" i="1" s="1"/>
  <c r="I71" i="1" s="1"/>
  <c r="Q71" i="1"/>
  <c r="Q68" i="1"/>
  <c r="E72" i="1"/>
  <c r="F72" i="1" s="1"/>
  <c r="G72" i="1" s="1"/>
  <c r="I72" i="1" s="1"/>
  <c r="Q72" i="1"/>
  <c r="E68" i="1" l="1"/>
  <c r="F68" i="1" s="1"/>
  <c r="G68" i="1" s="1"/>
  <c r="I68" i="1" s="1"/>
  <c r="E69" i="1"/>
  <c r="F69" i="1" s="1"/>
  <c r="G69" i="1" s="1"/>
  <c r="K69" i="1" s="1"/>
  <c r="E65" i="1"/>
  <c r="F65" i="1" s="1"/>
  <c r="G65" i="1" s="1"/>
  <c r="J65" i="1" s="1"/>
  <c r="E59" i="1"/>
  <c r="F59" i="1" s="1"/>
  <c r="G59" i="1" s="1"/>
  <c r="K59" i="1" s="1"/>
  <c r="E50" i="1"/>
  <c r="F50" i="1" s="1"/>
  <c r="G50" i="1" s="1"/>
  <c r="K50" i="1" s="1"/>
  <c r="E48" i="1"/>
  <c r="F48" i="1" s="1"/>
  <c r="G48" i="1" s="1"/>
  <c r="K48" i="1" s="1"/>
  <c r="E45" i="1"/>
  <c r="F45" i="1" s="1"/>
  <c r="G45" i="1" s="1"/>
  <c r="K45" i="1" s="1"/>
  <c r="E39" i="1"/>
  <c r="F39" i="1" s="1"/>
  <c r="G39" i="1" s="1"/>
  <c r="K39" i="1" s="1"/>
  <c r="E36" i="1"/>
  <c r="F36" i="1" s="1"/>
  <c r="G36" i="1" s="1"/>
  <c r="K36" i="1" s="1"/>
  <c r="E33" i="1"/>
  <c r="F33" i="1" s="1"/>
  <c r="G33" i="1" s="1"/>
  <c r="K33" i="1" s="1"/>
  <c r="E27" i="1"/>
  <c r="F27" i="1" s="1"/>
  <c r="G27" i="1" s="1"/>
  <c r="J27" i="1" s="1"/>
  <c r="E67" i="1"/>
  <c r="F67" i="1" s="1"/>
  <c r="G67" i="1" s="1"/>
  <c r="K67" i="1" s="1"/>
  <c r="E58" i="1"/>
  <c r="F58" i="1" s="1"/>
  <c r="G58" i="1" s="1"/>
  <c r="K58" i="1" s="1"/>
  <c r="E56" i="1"/>
  <c r="F56" i="1" s="1"/>
  <c r="G56" i="1" s="1"/>
  <c r="K56" i="1" s="1"/>
  <c r="E53" i="1"/>
  <c r="F53" i="1" s="1"/>
  <c r="G53" i="1" s="1"/>
  <c r="K53" i="1" s="1"/>
  <c r="E47" i="1"/>
  <c r="F47" i="1" s="1"/>
  <c r="G47" i="1" s="1"/>
  <c r="K47" i="1" s="1"/>
  <c r="E44" i="1"/>
  <c r="F44" i="1" s="1"/>
  <c r="G44" i="1" s="1"/>
  <c r="K44" i="1" s="1"/>
  <c r="E41" i="1"/>
  <c r="F41" i="1" s="1"/>
  <c r="G41" i="1" s="1"/>
  <c r="K41" i="1" s="1"/>
  <c r="E35" i="1"/>
  <c r="F35" i="1" s="1"/>
  <c r="G35" i="1" s="1"/>
  <c r="K35" i="1" s="1"/>
  <c r="E26" i="1"/>
  <c r="F26" i="1" s="1"/>
  <c r="G26" i="1" s="1"/>
  <c r="E24" i="1"/>
  <c r="F24" i="1" s="1"/>
  <c r="G24" i="1" s="1"/>
  <c r="K24" i="1" s="1"/>
  <c r="E21" i="1"/>
  <c r="F21" i="1" s="1"/>
  <c r="G21" i="1" s="1"/>
  <c r="K21" i="1" s="1"/>
  <c r="E66" i="1"/>
  <c r="F66" i="1" s="1"/>
  <c r="G66" i="1" s="1"/>
  <c r="K66" i="1" s="1"/>
  <c r="E64" i="1"/>
  <c r="F64" i="1" s="1"/>
  <c r="G64" i="1" s="1"/>
  <c r="J64" i="1" s="1"/>
  <c r="E61" i="1"/>
  <c r="F61" i="1" s="1"/>
  <c r="G61" i="1" s="1"/>
  <c r="K61" i="1" s="1"/>
  <c r="E55" i="1"/>
  <c r="F55" i="1" s="1"/>
  <c r="G55" i="1" s="1"/>
  <c r="K55" i="1" s="1"/>
  <c r="E52" i="1"/>
  <c r="F52" i="1" s="1"/>
  <c r="G52" i="1" s="1"/>
  <c r="K52" i="1" s="1"/>
  <c r="E49" i="1"/>
  <c r="F49" i="1" s="1"/>
  <c r="G49" i="1" s="1"/>
  <c r="K49" i="1" s="1"/>
  <c r="E43" i="1"/>
  <c r="F43" i="1" s="1"/>
  <c r="G43" i="1" s="1"/>
  <c r="K43" i="1" s="1"/>
  <c r="E34" i="1"/>
  <c r="F34" i="1" s="1"/>
  <c r="G34" i="1" s="1"/>
  <c r="K34" i="1" s="1"/>
  <c r="E32" i="1"/>
  <c r="F32" i="1" s="1"/>
  <c r="G32" i="1" s="1"/>
  <c r="K32" i="1" s="1"/>
  <c r="E29" i="1"/>
  <c r="F29" i="1" s="1"/>
  <c r="G29" i="1" s="1"/>
  <c r="J29" i="1" s="1"/>
  <c r="E23" i="1"/>
  <c r="F23" i="1" s="1"/>
  <c r="G23" i="1" s="1"/>
  <c r="K23" i="1" s="1"/>
  <c r="F17" i="1"/>
  <c r="E46" i="1"/>
  <c r="F46" i="1" s="1"/>
  <c r="G46" i="1" s="1"/>
  <c r="K46" i="1" s="1"/>
  <c r="C12" i="1"/>
  <c r="C11" i="1"/>
  <c r="O45" i="1" l="1"/>
  <c r="O43" i="1"/>
  <c r="O53" i="1"/>
  <c r="O48" i="1"/>
  <c r="C15" i="1"/>
  <c r="C18" i="1" s="1"/>
  <c r="O70" i="1"/>
  <c r="O56" i="1"/>
  <c r="O38" i="1"/>
  <c r="O41" i="1"/>
  <c r="O24" i="1"/>
  <c r="O25" i="1"/>
  <c r="O57" i="1"/>
  <c r="O29" i="1"/>
  <c r="O69" i="1"/>
  <c r="O65" i="1"/>
  <c r="O21" i="1"/>
  <c r="O36" i="1"/>
  <c r="O46" i="1"/>
  <c r="O44" i="1"/>
  <c r="O52" i="1"/>
  <c r="O23" i="1"/>
  <c r="O55" i="1"/>
  <c r="O74" i="1"/>
  <c r="O39" i="1"/>
  <c r="O51" i="1"/>
  <c r="O61" i="1"/>
  <c r="O34" i="1"/>
  <c r="O40" i="1"/>
  <c r="O73" i="1"/>
  <c r="O32" i="1"/>
  <c r="O62" i="1"/>
  <c r="O33" i="1"/>
  <c r="O68" i="1"/>
  <c r="O64" i="1"/>
  <c r="O49" i="1"/>
  <c r="O27" i="1"/>
  <c r="O72" i="1"/>
  <c r="O59" i="1"/>
  <c r="O35" i="1"/>
  <c r="O67" i="1"/>
  <c r="O42" i="1"/>
  <c r="O30" i="1"/>
  <c r="O71" i="1"/>
  <c r="O63" i="1"/>
  <c r="O47" i="1"/>
  <c r="O26" i="1"/>
  <c r="O58" i="1"/>
  <c r="O66" i="1"/>
  <c r="O60" i="1"/>
  <c r="O50" i="1"/>
  <c r="O28" i="1"/>
  <c r="O31" i="1"/>
  <c r="O22" i="1"/>
  <c r="O54" i="1"/>
  <c r="O37" i="1"/>
  <c r="C16" i="1"/>
  <c r="D18" i="1" s="1"/>
  <c r="J26" i="1"/>
  <c r="F18" i="1" l="1"/>
  <c r="F19" i="1" s="1"/>
</calcChain>
</file>

<file path=xl/sharedStrings.xml><?xml version="1.0" encoding="utf-8"?>
<sst xmlns="http://schemas.openxmlformats.org/spreadsheetml/2006/main" count="149" uniqueCount="63">
  <si>
    <t xml:space="preserve">V0407 Peg / GSC 1720-0658 </t>
  </si>
  <si>
    <t>System Type:</t>
  </si>
  <si>
    <t>EW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</si>
  <si>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</si>
  <si>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</si>
  <si>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</si>
  <si>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</si>
  <si>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</si>
  <si>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</si>
  <si>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</si>
  <si>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</si>
  <si>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</si>
  <si>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</si>
  <si>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</si>
  <si>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</si>
  <si>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</si>
  <si>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</si>
  <si>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</si>
  <si>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</si>
  <si>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</si>
  <si>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</si>
  <si>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</si>
  <si>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</si>
  <si>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</si>
  <si>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</si>
  <si>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</si>
  <si>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</si>
  <si>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</si>
  <si>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</si>
  <si>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</si>
  <si>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</si>
  <si>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</si>
  <si>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</si>
  <si>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</si>
  <si>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</si>
  <si>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</si>
  <si>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</si>
  <si>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</si>
  <si>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</si>
  <si>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</si>
  <si>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Q. Fit</t>
  </si>
  <si>
    <t>Date</t>
  </si>
  <si>
    <t>IBVS 5891</t>
  </si>
  <si>
    <t>II</t>
  </si>
  <si>
    <t>I</t>
  </si>
  <si>
    <t>GCVS 4</t>
  </si>
  <si>
    <t>IBVS 5887</t>
  </si>
  <si>
    <t>OEJV 0137</t>
  </si>
  <si>
    <t>IBVS 6039</t>
  </si>
  <si>
    <t>IBVS 6225</t>
  </si>
  <si>
    <t>IBVS 6075</t>
  </si>
  <si>
    <t>IBVS 6005</t>
  </si>
  <si>
    <t>IBVS 6011</t>
  </si>
  <si>
    <t>IBVS 6042</t>
  </si>
  <si>
    <t>OEJV 0168</t>
  </si>
  <si>
    <t>IBVS 6118</t>
  </si>
  <si>
    <t>IBVS 6152</t>
  </si>
  <si>
    <t>IBVS 6196</t>
  </si>
  <si>
    <t>IBVS 6244</t>
  </si>
  <si>
    <t>OEJV 0191</t>
  </si>
  <si>
    <t>JAVSO..48..256</t>
  </si>
  <si>
    <t>JAVSO 49, 108</t>
  </si>
  <si>
    <t>JAVSO, 50, 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</si>
</sst>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\$#,##0_);&quot;($&quot;#,##0\)"/>
    <numFmt numFmtId="165" formatCode="m/d/yyyy\ h:mm"/>
    <numFmt numFmtId="167" formatCode="dd/mm/yyyy"/>
    <numFmt numFmtId="168" formatCode="0.00000"/>
  </numFmts>
  <fonts count="14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30"/>
      <name val="Arial"/>
      <family val="2"/>
    </font>
    <font>
      <sz val="9"/>
      <color indexed="8"/>
      <name val="CourierNewPSMT"/>
      <family val="3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</borders>
  <cellStyleXfs count="7">
    <xf numFmtId="0" fontId="0" fillId="0" borderId="0">
      <alignment vertical="top"/>
    </xf>
    <xf numFmtId="3" fontId="12" fillId="0" borderId="0" applyFill="0" applyBorder="0" applyProtection="0">
      <alignment vertical="top"/>
    </xf>
    <xf numFmtId="164" fontId="12" fillId="0" borderId="0" applyFill="0" applyBorder="0" applyProtection="0">
      <alignment vertical="top"/>
    </xf>
    <xf numFmtId="0" fontId="12" fillId="0" borderId="0" applyFill="0" applyBorder="0" applyProtection="0">
      <alignment vertical="top"/>
    </xf>
    <xf numFmtId="2" fontId="12" fillId="0" borderId="0" applyFill="0" applyBorder="0" applyProtection="0">
      <alignment vertical="top"/>
    </xf>
    <xf numFmtId="0" fontId="1" fillId="0" borderId="0"/>
    <xf numFmtId="0" fontId="12" fillId="0" borderId="0"/>
  </cellStyleXfs>
  <cellXfs count="55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0" fillId="0" borderId="0" xfId="0" applyAlignment="1">
      <alignment horizontal="center"/>
    </xf>
    <xf numFmtId="0" fontId="3" fillId="0" borderId="0" xfId="0" applyFont="1" applyAlignme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>
      <alignment vertical="top"/>
    </xf>
    <xf numFmtId="0" fontId="5" fillId="0" borderId="0" xfId="0" applyFont="1">
      <alignment vertical="top"/>
    </xf>
    <xf numFmtId="0" fontId="6" fillId="0" borderId="0" xfId="0" applyFont="1" applyAlignment="1">
      <alignment vertical="top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0" fillId="0" borderId="3" xfId="0" applyFont="1" applyBorder="1" applyAlignment="1">
      <alignment horizontal="center"/>
    </xf>
    <xf numFmtId="0" fontId="7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6" fillId="0" borderId="0" xfId="0" applyFont="1">
      <alignment vertical="top"/>
    </xf>
    <xf numFmtId="0" fontId="0" fillId="0" borderId="1" xfId="0" applyBorder="1">
      <alignment vertical="top"/>
    </xf>
    <xf numFmtId="0" fontId="0" fillId="0" borderId="2" xfId="0" applyBorder="1">
      <alignment vertical="top"/>
    </xf>
    <xf numFmtId="165" fontId="7" fillId="0" borderId="0" xfId="0" applyNumberFormat="1" applyFont="1">
      <alignment vertical="top"/>
    </xf>
    <xf numFmtId="0" fontId="3" fillId="0" borderId="3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>
      <alignment vertical="top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left" wrapText="1"/>
    </xf>
    <xf numFmtId="0" fontId="9" fillId="0" borderId="0" xfId="6" applyFont="1" applyAlignment="1">
      <alignment horizontal="left" vertical="center"/>
    </xf>
    <xf numFmtId="0" fontId="9" fillId="0" borderId="0" xfId="6" applyFont="1" applyAlignment="1">
      <alignment horizontal="center" vertical="center"/>
    </xf>
    <xf numFmtId="0" fontId="9" fillId="0" borderId="0" xfId="6" applyFont="1" applyAlignment="1">
      <alignment horizontal="left"/>
    </xf>
    <xf numFmtId="0" fontId="10" fillId="0" borderId="0" xfId="0" applyFont="1" applyAlignment="1">
      <alignment horizontal="left"/>
    </xf>
    <xf numFmtId="0" fontId="8" fillId="0" borderId="0" xfId="5" applyFont="1" applyAlignment="1">
      <alignment wrapText="1"/>
    </xf>
    <xf numFmtId="0" fontId="8" fillId="0" borderId="0" xfId="5" applyFont="1" applyAlignment="1">
      <alignment horizontal="center" wrapText="1"/>
    </xf>
    <xf numFmtId="0" fontId="8" fillId="0" borderId="0" xfId="5" applyFont="1" applyAlignment="1">
      <alignment horizontal="left" wrapText="1"/>
    </xf>
    <xf numFmtId="0" fontId="11" fillId="0" borderId="0" xfId="6" applyFont="1"/>
    <xf numFmtId="0" fontId="11" fillId="0" borderId="0" xfId="6" applyFont="1" applyAlignment="1">
      <alignment horizontal="center" wrapText="1"/>
    </xf>
    <xf numFmtId="0" fontId="11" fillId="0" borderId="0" xfId="6" applyFont="1" applyAlignment="1">
      <alignment horizontal="left" wrapText="1"/>
    </xf>
    <xf numFmtId="0" fontId="7" fillId="0" borderId="0" xfId="6" applyFont="1"/>
    <xf numFmtId="0" fontId="7" fillId="0" borderId="0" xfId="6" applyFont="1" applyAlignment="1">
      <alignment horizontal="center"/>
    </xf>
    <xf numFmtId="0" fontId="7" fillId="0" borderId="0" xfId="6" applyFont="1" applyAlignment="1">
      <alignment horizontal="left"/>
    </xf>
    <xf numFmtId="0" fontId="11" fillId="0" borderId="0" xfId="5" applyFont="1"/>
    <xf numFmtId="0" fontId="11" fillId="0" borderId="0" xfId="5" applyFont="1" applyAlignment="1">
      <alignment horizontal="center"/>
    </xf>
    <xf numFmtId="0" fontId="11" fillId="0" borderId="0" xfId="5" applyFont="1" applyAlignment="1">
      <alignment horizontal="left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167" fontId="0" fillId="0" borderId="0" xfId="0" applyNumberFormat="1" applyAlignment="1"/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168" fontId="13" fillId="0" borderId="0" xfId="0" applyNumberFormat="1" applyFont="1" applyAlignment="1">
      <alignment vertical="center" wrapText="1"/>
    </xf>
    <xf numFmtId="0" fontId="13" fillId="0" borderId="0" xfId="0" applyFont="1" applyAlignment="1">
      <alignment horizontal="left" vertical="center" wrapText="1"/>
    </xf>
  </cellXfs>
  <cellStyles count="7">
    <cellStyle name="Comma0" xfId="1"/>
    <cellStyle name="Currency0" xfId="2"/>
    <cellStyle name="Date" xfId="3"/>
    <cellStyle name="Fixed" xfId="4"/>
    <cellStyle name="Normal" xfId="0" builtinId="0"/>
    <cellStyle name="Normal_A" xfId="5"/>
    <cellStyle name="Normal_A_A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V407 Peg - O-C Diagr.</a:t>
            </a:r>
          </a:p>
        </c:rich>
      </c:tx>
      <c:layout>
        <c:manualLayout>
          <c:xMode val="edge"/>
          <c:yMode val="edge"/>
          <c:x val="0.3648653377787236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63683698860529"/>
          <c:y val="0.22754524283256169"/>
          <c:w val="0.81531651082211731"/>
          <c:h val="0.5568870416691641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Active!$F$21:$F$71</c:f>
              <c:numCache>
                <c:formatCode>General</c:formatCode>
                <c:ptCount val="51"/>
                <c:pt idx="0">
                  <c:v>-37.5</c:v>
                </c:pt>
                <c:pt idx="1">
                  <c:v>-37</c:v>
                </c:pt>
                <c:pt idx="2">
                  <c:v>-8.5</c:v>
                </c:pt>
                <c:pt idx="3">
                  <c:v>0</c:v>
                </c:pt>
                <c:pt idx="4">
                  <c:v>3368.5</c:v>
                </c:pt>
                <c:pt idx="5">
                  <c:v>3389</c:v>
                </c:pt>
                <c:pt idx="6">
                  <c:v>3392</c:v>
                </c:pt>
                <c:pt idx="7">
                  <c:v>3396.5</c:v>
                </c:pt>
                <c:pt idx="8">
                  <c:v>3436</c:v>
                </c:pt>
                <c:pt idx="9">
                  <c:v>3445</c:v>
                </c:pt>
                <c:pt idx="10">
                  <c:v>3952.5</c:v>
                </c:pt>
                <c:pt idx="11">
                  <c:v>3952.5</c:v>
                </c:pt>
                <c:pt idx="12">
                  <c:v>3952.5</c:v>
                </c:pt>
                <c:pt idx="13">
                  <c:v>3954</c:v>
                </c:pt>
                <c:pt idx="14">
                  <c:v>3954</c:v>
                </c:pt>
                <c:pt idx="15">
                  <c:v>3985.5</c:v>
                </c:pt>
                <c:pt idx="16">
                  <c:v>3985.5</c:v>
                </c:pt>
                <c:pt idx="17">
                  <c:v>4148.5</c:v>
                </c:pt>
                <c:pt idx="18">
                  <c:v>4148.5</c:v>
                </c:pt>
                <c:pt idx="19">
                  <c:v>4148.5</c:v>
                </c:pt>
                <c:pt idx="20">
                  <c:v>4530.5</c:v>
                </c:pt>
                <c:pt idx="21">
                  <c:v>4555.5</c:v>
                </c:pt>
                <c:pt idx="22">
                  <c:v>4557</c:v>
                </c:pt>
                <c:pt idx="23">
                  <c:v>4557</c:v>
                </c:pt>
                <c:pt idx="24">
                  <c:v>4582</c:v>
                </c:pt>
                <c:pt idx="25">
                  <c:v>4582</c:v>
                </c:pt>
                <c:pt idx="26">
                  <c:v>4583.5</c:v>
                </c:pt>
                <c:pt idx="27">
                  <c:v>4583.5</c:v>
                </c:pt>
                <c:pt idx="28">
                  <c:v>4593</c:v>
                </c:pt>
                <c:pt idx="29">
                  <c:v>5083</c:v>
                </c:pt>
                <c:pt idx="30">
                  <c:v>5084.5</c:v>
                </c:pt>
                <c:pt idx="31">
                  <c:v>5094</c:v>
                </c:pt>
                <c:pt idx="32">
                  <c:v>5138</c:v>
                </c:pt>
                <c:pt idx="33">
                  <c:v>5141</c:v>
                </c:pt>
                <c:pt idx="34">
                  <c:v>5142.5</c:v>
                </c:pt>
                <c:pt idx="35">
                  <c:v>5144</c:v>
                </c:pt>
                <c:pt idx="36">
                  <c:v>5174</c:v>
                </c:pt>
                <c:pt idx="37">
                  <c:v>5175.5</c:v>
                </c:pt>
                <c:pt idx="38">
                  <c:v>5177</c:v>
                </c:pt>
                <c:pt idx="39">
                  <c:v>5177</c:v>
                </c:pt>
                <c:pt idx="40">
                  <c:v>5220</c:v>
                </c:pt>
                <c:pt idx="41">
                  <c:v>5779</c:v>
                </c:pt>
                <c:pt idx="42">
                  <c:v>6295</c:v>
                </c:pt>
                <c:pt idx="43">
                  <c:v>6328</c:v>
                </c:pt>
                <c:pt idx="44">
                  <c:v>6865</c:v>
                </c:pt>
                <c:pt idx="45">
                  <c:v>7408.5</c:v>
                </c:pt>
                <c:pt idx="46">
                  <c:v>7411.5</c:v>
                </c:pt>
                <c:pt idx="47">
                  <c:v>8149.5</c:v>
                </c:pt>
                <c:pt idx="48">
                  <c:v>8562.5</c:v>
                </c:pt>
                <c:pt idx="49">
                  <c:v>8633</c:v>
                </c:pt>
                <c:pt idx="50">
                  <c:v>9159</c:v>
                </c:pt>
              </c:numCache>
            </c:numRef>
          </c:xVal>
          <c:yVal>
            <c:numRef>
              <c:f>Active!$H$21:$H$71</c:f>
              <c:numCache>
                <c:formatCode>General</c:formatCode>
                <c:ptCount val="5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C73-40C0-825E-5936C48B949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Active!$F$21:$F$71</c:f>
              <c:numCache>
                <c:formatCode>General</c:formatCode>
                <c:ptCount val="51"/>
                <c:pt idx="0">
                  <c:v>-37.5</c:v>
                </c:pt>
                <c:pt idx="1">
                  <c:v>-37</c:v>
                </c:pt>
                <c:pt idx="2">
                  <c:v>-8.5</c:v>
                </c:pt>
                <c:pt idx="3">
                  <c:v>0</c:v>
                </c:pt>
                <c:pt idx="4">
                  <c:v>3368.5</c:v>
                </c:pt>
                <c:pt idx="5">
                  <c:v>3389</c:v>
                </c:pt>
                <c:pt idx="6">
                  <c:v>3392</c:v>
                </c:pt>
                <c:pt idx="7">
                  <c:v>3396.5</c:v>
                </c:pt>
                <c:pt idx="8">
                  <c:v>3436</c:v>
                </c:pt>
                <c:pt idx="9">
                  <c:v>3445</c:v>
                </c:pt>
                <c:pt idx="10">
                  <c:v>3952.5</c:v>
                </c:pt>
                <c:pt idx="11">
                  <c:v>3952.5</c:v>
                </c:pt>
                <c:pt idx="12">
                  <c:v>3952.5</c:v>
                </c:pt>
                <c:pt idx="13">
                  <c:v>3954</c:v>
                </c:pt>
                <c:pt idx="14">
                  <c:v>3954</c:v>
                </c:pt>
                <c:pt idx="15">
                  <c:v>3985.5</c:v>
                </c:pt>
                <c:pt idx="16">
                  <c:v>3985.5</c:v>
                </c:pt>
                <c:pt idx="17">
                  <c:v>4148.5</c:v>
                </c:pt>
                <c:pt idx="18">
                  <c:v>4148.5</c:v>
                </c:pt>
                <c:pt idx="19">
                  <c:v>4148.5</c:v>
                </c:pt>
                <c:pt idx="20">
                  <c:v>4530.5</c:v>
                </c:pt>
                <c:pt idx="21">
                  <c:v>4555.5</c:v>
                </c:pt>
                <c:pt idx="22">
                  <c:v>4557</c:v>
                </c:pt>
                <c:pt idx="23">
                  <c:v>4557</c:v>
                </c:pt>
                <c:pt idx="24">
                  <c:v>4582</c:v>
                </c:pt>
                <c:pt idx="25">
                  <c:v>4582</c:v>
                </c:pt>
                <c:pt idx="26">
                  <c:v>4583.5</c:v>
                </c:pt>
                <c:pt idx="27">
                  <c:v>4583.5</c:v>
                </c:pt>
                <c:pt idx="28">
                  <c:v>4593</c:v>
                </c:pt>
                <c:pt idx="29">
                  <c:v>5083</c:v>
                </c:pt>
                <c:pt idx="30">
                  <c:v>5084.5</c:v>
                </c:pt>
                <c:pt idx="31">
                  <c:v>5094</c:v>
                </c:pt>
                <c:pt idx="32">
                  <c:v>5138</c:v>
                </c:pt>
                <c:pt idx="33">
                  <c:v>5141</c:v>
                </c:pt>
                <c:pt idx="34">
                  <c:v>5142.5</c:v>
                </c:pt>
                <c:pt idx="35">
                  <c:v>5144</c:v>
                </c:pt>
                <c:pt idx="36">
                  <c:v>5174</c:v>
                </c:pt>
                <c:pt idx="37">
                  <c:v>5175.5</c:v>
                </c:pt>
                <c:pt idx="38">
                  <c:v>5177</c:v>
                </c:pt>
                <c:pt idx="39">
                  <c:v>5177</c:v>
                </c:pt>
                <c:pt idx="40">
                  <c:v>5220</c:v>
                </c:pt>
                <c:pt idx="41">
                  <c:v>5779</c:v>
                </c:pt>
                <c:pt idx="42">
                  <c:v>6295</c:v>
                </c:pt>
                <c:pt idx="43">
                  <c:v>6328</c:v>
                </c:pt>
                <c:pt idx="44">
                  <c:v>6865</c:v>
                </c:pt>
                <c:pt idx="45">
                  <c:v>7408.5</c:v>
                </c:pt>
                <c:pt idx="46">
                  <c:v>7411.5</c:v>
                </c:pt>
                <c:pt idx="47">
                  <c:v>8149.5</c:v>
                </c:pt>
                <c:pt idx="48">
                  <c:v>8562.5</c:v>
                </c:pt>
                <c:pt idx="49">
                  <c:v>8633</c:v>
                </c:pt>
                <c:pt idx="50">
                  <c:v>9159</c:v>
                </c:pt>
              </c:numCache>
            </c:numRef>
          </c:xVal>
          <c:yVal>
            <c:numRef>
              <c:f>Active!$I$21:$I$71</c:f>
              <c:numCache>
                <c:formatCode>General</c:formatCode>
                <c:ptCount val="51"/>
                <c:pt idx="47">
                  <c:v>3.5494500007189345E-2</c:v>
                </c:pt>
                <c:pt idx="49">
                  <c:v>-4.7036999996635132E-2</c:v>
                </c:pt>
                <c:pt idx="50">
                  <c:v>-4.6650999996927567E-2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C73-40C0-825E-5936C48B949E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Active!$F$21:$F$71</c:f>
              <c:numCache>
                <c:formatCode>General</c:formatCode>
                <c:ptCount val="51"/>
                <c:pt idx="0">
                  <c:v>-37.5</c:v>
                </c:pt>
                <c:pt idx="1">
                  <c:v>-37</c:v>
                </c:pt>
                <c:pt idx="2">
                  <c:v>-8.5</c:v>
                </c:pt>
                <c:pt idx="3">
                  <c:v>0</c:v>
                </c:pt>
                <c:pt idx="4">
                  <c:v>3368.5</c:v>
                </c:pt>
                <c:pt idx="5">
                  <c:v>3389</c:v>
                </c:pt>
                <c:pt idx="6">
                  <c:v>3392</c:v>
                </c:pt>
                <c:pt idx="7">
                  <c:v>3396.5</c:v>
                </c:pt>
                <c:pt idx="8">
                  <c:v>3436</c:v>
                </c:pt>
                <c:pt idx="9">
                  <c:v>3445</c:v>
                </c:pt>
                <c:pt idx="10">
                  <c:v>3952.5</c:v>
                </c:pt>
                <c:pt idx="11">
                  <c:v>3952.5</c:v>
                </c:pt>
                <c:pt idx="12">
                  <c:v>3952.5</c:v>
                </c:pt>
                <c:pt idx="13">
                  <c:v>3954</c:v>
                </c:pt>
                <c:pt idx="14">
                  <c:v>3954</c:v>
                </c:pt>
                <c:pt idx="15">
                  <c:v>3985.5</c:v>
                </c:pt>
                <c:pt idx="16">
                  <c:v>3985.5</c:v>
                </c:pt>
                <c:pt idx="17">
                  <c:v>4148.5</c:v>
                </c:pt>
                <c:pt idx="18">
                  <c:v>4148.5</c:v>
                </c:pt>
                <c:pt idx="19">
                  <c:v>4148.5</c:v>
                </c:pt>
                <c:pt idx="20">
                  <c:v>4530.5</c:v>
                </c:pt>
                <c:pt idx="21">
                  <c:v>4555.5</c:v>
                </c:pt>
                <c:pt idx="22">
                  <c:v>4557</c:v>
                </c:pt>
                <c:pt idx="23">
                  <c:v>4557</c:v>
                </c:pt>
                <c:pt idx="24">
                  <c:v>4582</c:v>
                </c:pt>
                <c:pt idx="25">
                  <c:v>4582</c:v>
                </c:pt>
                <c:pt idx="26">
                  <c:v>4583.5</c:v>
                </c:pt>
                <c:pt idx="27">
                  <c:v>4583.5</c:v>
                </c:pt>
                <c:pt idx="28">
                  <c:v>4593</c:v>
                </c:pt>
                <c:pt idx="29">
                  <c:v>5083</c:v>
                </c:pt>
                <c:pt idx="30">
                  <c:v>5084.5</c:v>
                </c:pt>
                <c:pt idx="31">
                  <c:v>5094</c:v>
                </c:pt>
                <c:pt idx="32">
                  <c:v>5138</c:v>
                </c:pt>
                <c:pt idx="33">
                  <c:v>5141</c:v>
                </c:pt>
                <c:pt idx="34">
                  <c:v>5142.5</c:v>
                </c:pt>
                <c:pt idx="35">
                  <c:v>5144</c:v>
                </c:pt>
                <c:pt idx="36">
                  <c:v>5174</c:v>
                </c:pt>
                <c:pt idx="37">
                  <c:v>5175.5</c:v>
                </c:pt>
                <c:pt idx="38">
                  <c:v>5177</c:v>
                </c:pt>
                <c:pt idx="39">
                  <c:v>5177</c:v>
                </c:pt>
                <c:pt idx="40">
                  <c:v>5220</c:v>
                </c:pt>
                <c:pt idx="41">
                  <c:v>5779</c:v>
                </c:pt>
                <c:pt idx="42">
                  <c:v>6295</c:v>
                </c:pt>
                <c:pt idx="43">
                  <c:v>6328</c:v>
                </c:pt>
                <c:pt idx="44">
                  <c:v>6865</c:v>
                </c:pt>
                <c:pt idx="45">
                  <c:v>7408.5</c:v>
                </c:pt>
                <c:pt idx="46">
                  <c:v>7411.5</c:v>
                </c:pt>
                <c:pt idx="47">
                  <c:v>8149.5</c:v>
                </c:pt>
                <c:pt idx="48">
                  <c:v>8562.5</c:v>
                </c:pt>
                <c:pt idx="49">
                  <c:v>8633</c:v>
                </c:pt>
                <c:pt idx="50">
                  <c:v>9159</c:v>
                </c:pt>
              </c:numCache>
            </c:numRef>
          </c:xVal>
          <c:yVal>
            <c:numRef>
              <c:f>Active!$J$21:$J$71</c:f>
              <c:numCache>
                <c:formatCode>General</c:formatCode>
                <c:ptCount val="51"/>
                <c:pt idx="4">
                  <c:v>-7.2964999999385327E-3</c:v>
                </c:pt>
                <c:pt idx="5">
                  <c:v>-1.8120999993698206E-2</c:v>
                </c:pt>
                <c:pt idx="6">
                  <c:v>-1.6988000003038906E-2</c:v>
                </c:pt>
                <c:pt idx="7">
                  <c:v>-6.7884999953093939E-3</c:v>
                </c:pt>
                <c:pt idx="8">
                  <c:v>-1.340399999753572E-2</c:v>
                </c:pt>
                <c:pt idx="9">
                  <c:v>-1.7805000003136229E-2</c:v>
                </c:pt>
                <c:pt idx="43">
                  <c:v>-3.1591999992087949E-2</c:v>
                </c:pt>
                <c:pt idx="44">
                  <c:v>-3.5684999995282851E-2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C73-40C0-825E-5936C48B949E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Active!$F$21:$F$71</c:f>
              <c:numCache>
                <c:formatCode>General</c:formatCode>
                <c:ptCount val="51"/>
                <c:pt idx="0">
                  <c:v>-37.5</c:v>
                </c:pt>
                <c:pt idx="1">
                  <c:v>-37</c:v>
                </c:pt>
                <c:pt idx="2">
                  <c:v>-8.5</c:v>
                </c:pt>
                <c:pt idx="3">
                  <c:v>0</c:v>
                </c:pt>
                <c:pt idx="4">
                  <c:v>3368.5</c:v>
                </c:pt>
                <c:pt idx="5">
                  <c:v>3389</c:v>
                </c:pt>
                <c:pt idx="6">
                  <c:v>3392</c:v>
                </c:pt>
                <c:pt idx="7">
                  <c:v>3396.5</c:v>
                </c:pt>
                <c:pt idx="8">
                  <c:v>3436</c:v>
                </c:pt>
                <c:pt idx="9">
                  <c:v>3445</c:v>
                </c:pt>
                <c:pt idx="10">
                  <c:v>3952.5</c:v>
                </c:pt>
                <c:pt idx="11">
                  <c:v>3952.5</c:v>
                </c:pt>
                <c:pt idx="12">
                  <c:v>3952.5</c:v>
                </c:pt>
                <c:pt idx="13">
                  <c:v>3954</c:v>
                </c:pt>
                <c:pt idx="14">
                  <c:v>3954</c:v>
                </c:pt>
                <c:pt idx="15">
                  <c:v>3985.5</c:v>
                </c:pt>
                <c:pt idx="16">
                  <c:v>3985.5</c:v>
                </c:pt>
                <c:pt idx="17">
                  <c:v>4148.5</c:v>
                </c:pt>
                <c:pt idx="18">
                  <c:v>4148.5</c:v>
                </c:pt>
                <c:pt idx="19">
                  <c:v>4148.5</c:v>
                </c:pt>
                <c:pt idx="20">
                  <c:v>4530.5</c:v>
                </c:pt>
                <c:pt idx="21">
                  <c:v>4555.5</c:v>
                </c:pt>
                <c:pt idx="22">
                  <c:v>4557</c:v>
                </c:pt>
                <c:pt idx="23">
                  <c:v>4557</c:v>
                </c:pt>
                <c:pt idx="24">
                  <c:v>4582</c:v>
                </c:pt>
                <c:pt idx="25">
                  <c:v>4582</c:v>
                </c:pt>
                <c:pt idx="26">
                  <c:v>4583.5</c:v>
                </c:pt>
                <c:pt idx="27">
                  <c:v>4583.5</c:v>
                </c:pt>
                <c:pt idx="28">
                  <c:v>4593</c:v>
                </c:pt>
                <c:pt idx="29">
                  <c:v>5083</c:v>
                </c:pt>
                <c:pt idx="30">
                  <c:v>5084.5</c:v>
                </c:pt>
                <c:pt idx="31">
                  <c:v>5094</c:v>
                </c:pt>
                <c:pt idx="32">
                  <c:v>5138</c:v>
                </c:pt>
                <c:pt idx="33">
                  <c:v>5141</c:v>
                </c:pt>
                <c:pt idx="34">
                  <c:v>5142.5</c:v>
                </c:pt>
                <c:pt idx="35">
                  <c:v>5144</c:v>
                </c:pt>
                <c:pt idx="36">
                  <c:v>5174</c:v>
                </c:pt>
                <c:pt idx="37">
                  <c:v>5175.5</c:v>
                </c:pt>
                <c:pt idx="38">
                  <c:v>5177</c:v>
                </c:pt>
                <c:pt idx="39">
                  <c:v>5177</c:v>
                </c:pt>
                <c:pt idx="40">
                  <c:v>5220</c:v>
                </c:pt>
                <c:pt idx="41">
                  <c:v>5779</c:v>
                </c:pt>
                <c:pt idx="42">
                  <c:v>6295</c:v>
                </c:pt>
                <c:pt idx="43">
                  <c:v>6328</c:v>
                </c:pt>
                <c:pt idx="44">
                  <c:v>6865</c:v>
                </c:pt>
                <c:pt idx="45">
                  <c:v>7408.5</c:v>
                </c:pt>
                <c:pt idx="46">
                  <c:v>7411.5</c:v>
                </c:pt>
                <c:pt idx="47">
                  <c:v>8149.5</c:v>
                </c:pt>
                <c:pt idx="48">
                  <c:v>8562.5</c:v>
                </c:pt>
                <c:pt idx="49">
                  <c:v>8633</c:v>
                </c:pt>
                <c:pt idx="50">
                  <c:v>9159</c:v>
                </c:pt>
              </c:numCache>
            </c:numRef>
          </c:xVal>
          <c:yVal>
            <c:numRef>
              <c:f>Active!$K$21:$K$71</c:f>
              <c:numCache>
                <c:formatCode>General</c:formatCode>
                <c:ptCount val="51"/>
                <c:pt idx="0">
                  <c:v>1.2937500003317837E-2</c:v>
                </c:pt>
                <c:pt idx="1">
                  <c:v>-2.3069999951985665E-3</c:v>
                </c:pt>
                <c:pt idx="2">
                  <c:v>1.4756500007933937E-2</c:v>
                </c:pt>
                <c:pt idx="3">
                  <c:v>0</c:v>
                </c:pt>
                <c:pt idx="10">
                  <c:v>-1.14125000036438E-2</c:v>
                </c:pt>
                <c:pt idx="11">
                  <c:v>-1.0612500002025627E-2</c:v>
                </c:pt>
                <c:pt idx="12">
                  <c:v>-1.0612500002025627E-2</c:v>
                </c:pt>
                <c:pt idx="13">
                  <c:v>-1.5835999998671468E-2</c:v>
                </c:pt>
                <c:pt idx="14">
                  <c:v>-1.4835999994829763E-2</c:v>
                </c:pt>
                <c:pt idx="15">
                  <c:v>-1.0499500000150874E-2</c:v>
                </c:pt>
                <c:pt idx="16">
                  <c:v>-9.8995000007562339E-3</c:v>
                </c:pt>
                <c:pt idx="17">
                  <c:v>-1.4386499999091029E-2</c:v>
                </c:pt>
                <c:pt idx="18">
                  <c:v>-1.4286500001617242E-2</c:v>
                </c:pt>
                <c:pt idx="19">
                  <c:v>-1.3686499994946644E-2</c:v>
                </c:pt>
                <c:pt idx="20">
                  <c:v>-1.481449999846518E-2</c:v>
                </c:pt>
                <c:pt idx="21">
                  <c:v>-1.5539499996521045E-2</c:v>
                </c:pt>
                <c:pt idx="22">
                  <c:v>-1.9532999998773448E-2</c:v>
                </c:pt>
                <c:pt idx="23">
                  <c:v>-1.7332999996142462E-2</c:v>
                </c:pt>
                <c:pt idx="24">
                  <c:v>-2.3968000001332257E-2</c:v>
                </c:pt>
                <c:pt idx="25">
                  <c:v>-2.1668000001227483E-2</c:v>
                </c:pt>
                <c:pt idx="26">
                  <c:v>-1.3921499994467013E-2</c:v>
                </c:pt>
                <c:pt idx="27">
                  <c:v>-1.386149999598274E-2</c:v>
                </c:pt>
                <c:pt idx="28">
                  <c:v>-1.8637000001035631E-2</c:v>
                </c:pt>
                <c:pt idx="29">
                  <c:v>-2.4086999997962266E-2</c:v>
                </c:pt>
                <c:pt idx="30">
                  <c:v>-1.8120500004442874E-2</c:v>
                </c:pt>
                <c:pt idx="31">
                  <c:v>-2.5265999996918254E-2</c:v>
                </c:pt>
                <c:pt idx="32">
                  <c:v>-2.3781999996572267E-2</c:v>
                </c:pt>
                <c:pt idx="33">
                  <c:v>-2.4249000001873355E-2</c:v>
                </c:pt>
                <c:pt idx="34">
                  <c:v>-1.9082500002696179E-2</c:v>
                </c:pt>
                <c:pt idx="35">
                  <c:v>-2.3915999998280313E-2</c:v>
                </c:pt>
                <c:pt idx="36">
                  <c:v>-2.5785999998333864E-2</c:v>
                </c:pt>
                <c:pt idx="37">
                  <c:v>-1.7519499997433741E-2</c:v>
                </c:pt>
                <c:pt idx="38">
                  <c:v>-2.8152999999292661E-2</c:v>
                </c:pt>
                <c:pt idx="39">
                  <c:v>-2.3953000003530178E-2</c:v>
                </c:pt>
                <c:pt idx="40">
                  <c:v>-2.5379999999131542E-2</c:v>
                </c:pt>
                <c:pt idx="41">
                  <c:v>-2.8831000003265217E-2</c:v>
                </c:pt>
                <c:pt idx="42">
                  <c:v>-3.8925000000745058E-2</c:v>
                </c:pt>
                <c:pt idx="45">
                  <c:v>-3.5256499999377411E-2</c:v>
                </c:pt>
                <c:pt idx="46">
                  <c:v>-3.5323500000231434E-2</c:v>
                </c:pt>
                <c:pt idx="48">
                  <c:v>-4.4862499998998828E-2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C73-40C0-825E-5936C48B949E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Active!$F$21:$F$71</c:f>
              <c:numCache>
                <c:formatCode>General</c:formatCode>
                <c:ptCount val="51"/>
                <c:pt idx="0">
                  <c:v>-37.5</c:v>
                </c:pt>
                <c:pt idx="1">
                  <c:v>-37</c:v>
                </c:pt>
                <c:pt idx="2">
                  <c:v>-8.5</c:v>
                </c:pt>
                <c:pt idx="3">
                  <c:v>0</c:v>
                </c:pt>
                <c:pt idx="4">
                  <c:v>3368.5</c:v>
                </c:pt>
                <c:pt idx="5">
                  <c:v>3389</c:v>
                </c:pt>
                <c:pt idx="6">
                  <c:v>3392</c:v>
                </c:pt>
                <c:pt idx="7">
                  <c:v>3396.5</c:v>
                </c:pt>
                <c:pt idx="8">
                  <c:v>3436</c:v>
                </c:pt>
                <c:pt idx="9">
                  <c:v>3445</c:v>
                </c:pt>
                <c:pt idx="10">
                  <c:v>3952.5</c:v>
                </c:pt>
                <c:pt idx="11">
                  <c:v>3952.5</c:v>
                </c:pt>
                <c:pt idx="12">
                  <c:v>3952.5</c:v>
                </c:pt>
                <c:pt idx="13">
                  <c:v>3954</c:v>
                </c:pt>
                <c:pt idx="14">
                  <c:v>3954</c:v>
                </c:pt>
                <c:pt idx="15">
                  <c:v>3985.5</c:v>
                </c:pt>
                <c:pt idx="16">
                  <c:v>3985.5</c:v>
                </c:pt>
                <c:pt idx="17">
                  <c:v>4148.5</c:v>
                </c:pt>
                <c:pt idx="18">
                  <c:v>4148.5</c:v>
                </c:pt>
                <c:pt idx="19">
                  <c:v>4148.5</c:v>
                </c:pt>
                <c:pt idx="20">
                  <c:v>4530.5</c:v>
                </c:pt>
                <c:pt idx="21">
                  <c:v>4555.5</c:v>
                </c:pt>
                <c:pt idx="22">
                  <c:v>4557</c:v>
                </c:pt>
                <c:pt idx="23">
                  <c:v>4557</c:v>
                </c:pt>
                <c:pt idx="24">
                  <c:v>4582</c:v>
                </c:pt>
                <c:pt idx="25">
                  <c:v>4582</c:v>
                </c:pt>
                <c:pt idx="26">
                  <c:v>4583.5</c:v>
                </c:pt>
                <c:pt idx="27">
                  <c:v>4583.5</c:v>
                </c:pt>
                <c:pt idx="28">
                  <c:v>4593</c:v>
                </c:pt>
                <c:pt idx="29">
                  <c:v>5083</c:v>
                </c:pt>
                <c:pt idx="30">
                  <c:v>5084.5</c:v>
                </c:pt>
                <c:pt idx="31">
                  <c:v>5094</c:v>
                </c:pt>
                <c:pt idx="32">
                  <c:v>5138</c:v>
                </c:pt>
                <c:pt idx="33">
                  <c:v>5141</c:v>
                </c:pt>
                <c:pt idx="34">
                  <c:v>5142.5</c:v>
                </c:pt>
                <c:pt idx="35">
                  <c:v>5144</c:v>
                </c:pt>
                <c:pt idx="36">
                  <c:v>5174</c:v>
                </c:pt>
                <c:pt idx="37">
                  <c:v>5175.5</c:v>
                </c:pt>
                <c:pt idx="38">
                  <c:v>5177</c:v>
                </c:pt>
                <c:pt idx="39">
                  <c:v>5177</c:v>
                </c:pt>
                <c:pt idx="40">
                  <c:v>5220</c:v>
                </c:pt>
                <c:pt idx="41">
                  <c:v>5779</c:v>
                </c:pt>
                <c:pt idx="42">
                  <c:v>6295</c:v>
                </c:pt>
                <c:pt idx="43">
                  <c:v>6328</c:v>
                </c:pt>
                <c:pt idx="44">
                  <c:v>6865</c:v>
                </c:pt>
                <c:pt idx="45">
                  <c:v>7408.5</c:v>
                </c:pt>
                <c:pt idx="46">
                  <c:v>7411.5</c:v>
                </c:pt>
                <c:pt idx="47">
                  <c:v>8149.5</c:v>
                </c:pt>
                <c:pt idx="48">
                  <c:v>8562.5</c:v>
                </c:pt>
                <c:pt idx="49">
                  <c:v>8633</c:v>
                </c:pt>
                <c:pt idx="50">
                  <c:v>9159</c:v>
                </c:pt>
              </c:numCache>
            </c:numRef>
          </c:xVal>
          <c:yVal>
            <c:numRef>
              <c:f>Active!$L$21:$L$71</c:f>
              <c:numCache>
                <c:formatCode>General</c:formatCode>
                <c:ptCount val="5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C73-40C0-825E-5936C48B949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Active!$F$21:$F$71</c:f>
              <c:numCache>
                <c:formatCode>General</c:formatCode>
                <c:ptCount val="51"/>
                <c:pt idx="0">
                  <c:v>-37.5</c:v>
                </c:pt>
                <c:pt idx="1">
                  <c:v>-37</c:v>
                </c:pt>
                <c:pt idx="2">
                  <c:v>-8.5</c:v>
                </c:pt>
                <c:pt idx="3">
                  <c:v>0</c:v>
                </c:pt>
                <c:pt idx="4">
                  <c:v>3368.5</c:v>
                </c:pt>
                <c:pt idx="5">
                  <c:v>3389</c:v>
                </c:pt>
                <c:pt idx="6">
                  <c:v>3392</c:v>
                </c:pt>
                <c:pt idx="7">
                  <c:v>3396.5</c:v>
                </c:pt>
                <c:pt idx="8">
                  <c:v>3436</c:v>
                </c:pt>
                <c:pt idx="9">
                  <c:v>3445</c:v>
                </c:pt>
                <c:pt idx="10">
                  <c:v>3952.5</c:v>
                </c:pt>
                <c:pt idx="11">
                  <c:v>3952.5</c:v>
                </c:pt>
                <c:pt idx="12">
                  <c:v>3952.5</c:v>
                </c:pt>
                <c:pt idx="13">
                  <c:v>3954</c:v>
                </c:pt>
                <c:pt idx="14">
                  <c:v>3954</c:v>
                </c:pt>
                <c:pt idx="15">
                  <c:v>3985.5</c:v>
                </c:pt>
                <c:pt idx="16">
                  <c:v>3985.5</c:v>
                </c:pt>
                <c:pt idx="17">
                  <c:v>4148.5</c:v>
                </c:pt>
                <c:pt idx="18">
                  <c:v>4148.5</c:v>
                </c:pt>
                <c:pt idx="19">
                  <c:v>4148.5</c:v>
                </c:pt>
                <c:pt idx="20">
                  <c:v>4530.5</c:v>
                </c:pt>
                <c:pt idx="21">
                  <c:v>4555.5</c:v>
                </c:pt>
                <c:pt idx="22">
                  <c:v>4557</c:v>
                </c:pt>
                <c:pt idx="23">
                  <c:v>4557</c:v>
                </c:pt>
                <c:pt idx="24">
                  <c:v>4582</c:v>
                </c:pt>
                <c:pt idx="25">
                  <c:v>4582</c:v>
                </c:pt>
                <c:pt idx="26">
                  <c:v>4583.5</c:v>
                </c:pt>
                <c:pt idx="27">
                  <c:v>4583.5</c:v>
                </c:pt>
                <c:pt idx="28">
                  <c:v>4593</c:v>
                </c:pt>
                <c:pt idx="29">
                  <c:v>5083</c:v>
                </c:pt>
                <c:pt idx="30">
                  <c:v>5084.5</c:v>
                </c:pt>
                <c:pt idx="31">
                  <c:v>5094</c:v>
                </c:pt>
                <c:pt idx="32">
                  <c:v>5138</c:v>
                </c:pt>
                <c:pt idx="33">
                  <c:v>5141</c:v>
                </c:pt>
                <c:pt idx="34">
                  <c:v>5142.5</c:v>
                </c:pt>
                <c:pt idx="35">
                  <c:v>5144</c:v>
                </c:pt>
                <c:pt idx="36">
                  <c:v>5174</c:v>
                </c:pt>
                <c:pt idx="37">
                  <c:v>5175.5</c:v>
                </c:pt>
                <c:pt idx="38">
                  <c:v>5177</c:v>
                </c:pt>
                <c:pt idx="39">
                  <c:v>5177</c:v>
                </c:pt>
                <c:pt idx="40">
                  <c:v>5220</c:v>
                </c:pt>
                <c:pt idx="41">
                  <c:v>5779</c:v>
                </c:pt>
                <c:pt idx="42">
                  <c:v>6295</c:v>
                </c:pt>
                <c:pt idx="43">
                  <c:v>6328</c:v>
                </c:pt>
                <c:pt idx="44">
                  <c:v>6865</c:v>
                </c:pt>
                <c:pt idx="45">
                  <c:v>7408.5</c:v>
                </c:pt>
                <c:pt idx="46">
                  <c:v>7411.5</c:v>
                </c:pt>
                <c:pt idx="47">
                  <c:v>8149.5</c:v>
                </c:pt>
                <c:pt idx="48">
                  <c:v>8562.5</c:v>
                </c:pt>
                <c:pt idx="49">
                  <c:v>8633</c:v>
                </c:pt>
                <c:pt idx="50">
                  <c:v>9159</c:v>
                </c:pt>
              </c:numCache>
            </c:numRef>
          </c:xVal>
          <c:yVal>
            <c:numRef>
              <c:f>Active!$M$21:$M$71</c:f>
              <c:numCache>
                <c:formatCode>General</c:formatCode>
                <c:ptCount val="5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C73-40C0-825E-5936C48B949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Active!$F$21:$F$71</c:f>
              <c:numCache>
                <c:formatCode>General</c:formatCode>
                <c:ptCount val="51"/>
                <c:pt idx="0">
                  <c:v>-37.5</c:v>
                </c:pt>
                <c:pt idx="1">
                  <c:v>-37</c:v>
                </c:pt>
                <c:pt idx="2">
                  <c:v>-8.5</c:v>
                </c:pt>
                <c:pt idx="3">
                  <c:v>0</c:v>
                </c:pt>
                <c:pt idx="4">
                  <c:v>3368.5</c:v>
                </c:pt>
                <c:pt idx="5">
                  <c:v>3389</c:v>
                </c:pt>
                <c:pt idx="6">
                  <c:v>3392</c:v>
                </c:pt>
                <c:pt idx="7">
                  <c:v>3396.5</c:v>
                </c:pt>
                <c:pt idx="8">
                  <c:v>3436</c:v>
                </c:pt>
                <c:pt idx="9">
                  <c:v>3445</c:v>
                </c:pt>
                <c:pt idx="10">
                  <c:v>3952.5</c:v>
                </c:pt>
                <c:pt idx="11">
                  <c:v>3952.5</c:v>
                </c:pt>
                <c:pt idx="12">
                  <c:v>3952.5</c:v>
                </c:pt>
                <c:pt idx="13">
                  <c:v>3954</c:v>
                </c:pt>
                <c:pt idx="14">
                  <c:v>3954</c:v>
                </c:pt>
                <c:pt idx="15">
                  <c:v>3985.5</c:v>
                </c:pt>
                <c:pt idx="16">
                  <c:v>3985.5</c:v>
                </c:pt>
                <c:pt idx="17">
                  <c:v>4148.5</c:v>
                </c:pt>
                <c:pt idx="18">
                  <c:v>4148.5</c:v>
                </c:pt>
                <c:pt idx="19">
                  <c:v>4148.5</c:v>
                </c:pt>
                <c:pt idx="20">
                  <c:v>4530.5</c:v>
                </c:pt>
                <c:pt idx="21">
                  <c:v>4555.5</c:v>
                </c:pt>
                <c:pt idx="22">
                  <c:v>4557</c:v>
                </c:pt>
                <c:pt idx="23">
                  <c:v>4557</c:v>
                </c:pt>
                <c:pt idx="24">
                  <c:v>4582</c:v>
                </c:pt>
                <c:pt idx="25">
                  <c:v>4582</c:v>
                </c:pt>
                <c:pt idx="26">
                  <c:v>4583.5</c:v>
                </c:pt>
                <c:pt idx="27">
                  <c:v>4583.5</c:v>
                </c:pt>
                <c:pt idx="28">
                  <c:v>4593</c:v>
                </c:pt>
                <c:pt idx="29">
                  <c:v>5083</c:v>
                </c:pt>
                <c:pt idx="30">
                  <c:v>5084.5</c:v>
                </c:pt>
                <c:pt idx="31">
                  <c:v>5094</c:v>
                </c:pt>
                <c:pt idx="32">
                  <c:v>5138</c:v>
                </c:pt>
                <c:pt idx="33">
                  <c:v>5141</c:v>
                </c:pt>
                <c:pt idx="34">
                  <c:v>5142.5</c:v>
                </c:pt>
                <c:pt idx="35">
                  <c:v>5144</c:v>
                </c:pt>
                <c:pt idx="36">
                  <c:v>5174</c:v>
                </c:pt>
                <c:pt idx="37">
                  <c:v>5175.5</c:v>
                </c:pt>
                <c:pt idx="38">
                  <c:v>5177</c:v>
                </c:pt>
                <c:pt idx="39">
                  <c:v>5177</c:v>
                </c:pt>
                <c:pt idx="40">
                  <c:v>5220</c:v>
                </c:pt>
                <c:pt idx="41">
                  <c:v>5779</c:v>
                </c:pt>
                <c:pt idx="42">
                  <c:v>6295</c:v>
                </c:pt>
                <c:pt idx="43">
                  <c:v>6328</c:v>
                </c:pt>
                <c:pt idx="44">
                  <c:v>6865</c:v>
                </c:pt>
                <c:pt idx="45">
                  <c:v>7408.5</c:v>
                </c:pt>
                <c:pt idx="46">
                  <c:v>7411.5</c:v>
                </c:pt>
                <c:pt idx="47">
                  <c:v>8149.5</c:v>
                </c:pt>
                <c:pt idx="48">
                  <c:v>8562.5</c:v>
                </c:pt>
                <c:pt idx="49">
                  <c:v>8633</c:v>
                </c:pt>
                <c:pt idx="50">
                  <c:v>9159</c:v>
                </c:pt>
              </c:numCache>
            </c:numRef>
          </c:xVal>
          <c:yVal>
            <c:numRef>
              <c:f>Active!$N$21:$N$71</c:f>
              <c:numCache>
                <c:formatCode>General</c:formatCode>
                <c:ptCount val="5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C73-40C0-825E-5936C48B949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Active!$F$21:$F$71</c:f>
              <c:numCache>
                <c:formatCode>General</c:formatCode>
                <c:ptCount val="51"/>
                <c:pt idx="0">
                  <c:v>-37.5</c:v>
                </c:pt>
                <c:pt idx="1">
                  <c:v>-37</c:v>
                </c:pt>
                <c:pt idx="2">
                  <c:v>-8.5</c:v>
                </c:pt>
                <c:pt idx="3">
                  <c:v>0</c:v>
                </c:pt>
                <c:pt idx="4">
                  <c:v>3368.5</c:v>
                </c:pt>
                <c:pt idx="5">
                  <c:v>3389</c:v>
                </c:pt>
                <c:pt idx="6">
                  <c:v>3392</c:v>
                </c:pt>
                <c:pt idx="7">
                  <c:v>3396.5</c:v>
                </c:pt>
                <c:pt idx="8">
                  <c:v>3436</c:v>
                </c:pt>
                <c:pt idx="9">
                  <c:v>3445</c:v>
                </c:pt>
                <c:pt idx="10">
                  <c:v>3952.5</c:v>
                </c:pt>
                <c:pt idx="11">
                  <c:v>3952.5</c:v>
                </c:pt>
                <c:pt idx="12">
                  <c:v>3952.5</c:v>
                </c:pt>
                <c:pt idx="13">
                  <c:v>3954</c:v>
                </c:pt>
                <c:pt idx="14">
                  <c:v>3954</c:v>
                </c:pt>
                <c:pt idx="15">
                  <c:v>3985.5</c:v>
                </c:pt>
                <c:pt idx="16">
                  <c:v>3985.5</c:v>
                </c:pt>
                <c:pt idx="17">
                  <c:v>4148.5</c:v>
                </c:pt>
                <c:pt idx="18">
                  <c:v>4148.5</c:v>
                </c:pt>
                <c:pt idx="19">
                  <c:v>4148.5</c:v>
                </c:pt>
                <c:pt idx="20">
                  <c:v>4530.5</c:v>
                </c:pt>
                <c:pt idx="21">
                  <c:v>4555.5</c:v>
                </c:pt>
                <c:pt idx="22">
                  <c:v>4557</c:v>
                </c:pt>
                <c:pt idx="23">
                  <c:v>4557</c:v>
                </c:pt>
                <c:pt idx="24">
                  <c:v>4582</c:v>
                </c:pt>
                <c:pt idx="25">
                  <c:v>4582</c:v>
                </c:pt>
                <c:pt idx="26">
                  <c:v>4583.5</c:v>
                </c:pt>
                <c:pt idx="27">
                  <c:v>4583.5</c:v>
                </c:pt>
                <c:pt idx="28">
                  <c:v>4593</c:v>
                </c:pt>
                <c:pt idx="29">
                  <c:v>5083</c:v>
                </c:pt>
                <c:pt idx="30">
                  <c:v>5084.5</c:v>
                </c:pt>
                <c:pt idx="31">
                  <c:v>5094</c:v>
                </c:pt>
                <c:pt idx="32">
                  <c:v>5138</c:v>
                </c:pt>
                <c:pt idx="33">
                  <c:v>5141</c:v>
                </c:pt>
                <c:pt idx="34">
                  <c:v>5142.5</c:v>
                </c:pt>
                <c:pt idx="35">
                  <c:v>5144</c:v>
                </c:pt>
                <c:pt idx="36">
                  <c:v>5174</c:v>
                </c:pt>
                <c:pt idx="37">
                  <c:v>5175.5</c:v>
                </c:pt>
                <c:pt idx="38">
                  <c:v>5177</c:v>
                </c:pt>
                <c:pt idx="39">
                  <c:v>5177</c:v>
                </c:pt>
                <c:pt idx="40">
                  <c:v>5220</c:v>
                </c:pt>
                <c:pt idx="41">
                  <c:v>5779</c:v>
                </c:pt>
                <c:pt idx="42">
                  <c:v>6295</c:v>
                </c:pt>
                <c:pt idx="43">
                  <c:v>6328</c:v>
                </c:pt>
                <c:pt idx="44">
                  <c:v>6865</c:v>
                </c:pt>
                <c:pt idx="45">
                  <c:v>7408.5</c:v>
                </c:pt>
                <c:pt idx="46">
                  <c:v>7411.5</c:v>
                </c:pt>
                <c:pt idx="47">
                  <c:v>8149.5</c:v>
                </c:pt>
                <c:pt idx="48">
                  <c:v>8562.5</c:v>
                </c:pt>
                <c:pt idx="49">
                  <c:v>8633</c:v>
                </c:pt>
                <c:pt idx="50">
                  <c:v>9159</c:v>
                </c:pt>
              </c:numCache>
            </c:numRef>
          </c:xVal>
          <c:yVal>
            <c:numRef>
              <c:f>Active!$O$21:$O$71</c:f>
              <c:numCache>
                <c:formatCode>General</c:formatCode>
                <c:ptCount val="51"/>
                <c:pt idx="0">
                  <c:v>-5.541901024904327E-3</c:v>
                </c:pt>
                <c:pt idx="1">
                  <c:v>-5.5432502129502221E-3</c:v>
                </c:pt>
                <c:pt idx="2">
                  <c:v>-5.6201539315662201E-3</c:v>
                </c:pt>
                <c:pt idx="3">
                  <c:v>-5.6430901283464306E-3</c:v>
                </c:pt>
                <c:pt idx="4">
                  <c:v>-1.4732569993539101E-2</c:v>
                </c:pt>
                <c:pt idx="5">
                  <c:v>-1.4787886703420785E-2</c:v>
                </c:pt>
                <c:pt idx="6">
                  <c:v>-1.4795981831696153E-2</c:v>
                </c:pt>
                <c:pt idx="7">
                  <c:v>-1.4808124524109206E-2</c:v>
                </c:pt>
                <c:pt idx="8">
                  <c:v>-1.4914710379734887E-2</c:v>
                </c:pt>
                <c:pt idx="9">
                  <c:v>-1.4938995764560993E-2</c:v>
                </c:pt>
                <c:pt idx="10">
                  <c:v>-1.6308421631144127E-2</c:v>
                </c:pt>
                <c:pt idx="11">
                  <c:v>-1.6308421631144127E-2</c:v>
                </c:pt>
                <c:pt idx="12">
                  <c:v>-1.6308421631144127E-2</c:v>
                </c:pt>
                <c:pt idx="13">
                  <c:v>-1.6312469195281808E-2</c:v>
                </c:pt>
                <c:pt idx="14">
                  <c:v>-1.6312469195281808E-2</c:v>
                </c:pt>
                <c:pt idx="15">
                  <c:v>-1.6397468042173173E-2</c:v>
                </c:pt>
                <c:pt idx="16">
                  <c:v>-1.6397468042173173E-2</c:v>
                </c:pt>
                <c:pt idx="17">
                  <c:v>-1.6837303345134849E-2</c:v>
                </c:pt>
                <c:pt idx="18">
                  <c:v>-1.6837303345134849E-2</c:v>
                </c:pt>
                <c:pt idx="19">
                  <c:v>-1.6837303345134849E-2</c:v>
                </c:pt>
                <c:pt idx="20">
                  <c:v>-1.7868083012198409E-2</c:v>
                </c:pt>
                <c:pt idx="21">
                  <c:v>-1.7935542414493147E-2</c:v>
                </c:pt>
                <c:pt idx="22">
                  <c:v>-1.7939589978630831E-2</c:v>
                </c:pt>
                <c:pt idx="23">
                  <c:v>-1.7939589978630831E-2</c:v>
                </c:pt>
                <c:pt idx="24">
                  <c:v>-1.8007049380925566E-2</c:v>
                </c:pt>
                <c:pt idx="25">
                  <c:v>-1.8007049380925566E-2</c:v>
                </c:pt>
                <c:pt idx="26">
                  <c:v>-1.8011096945063251E-2</c:v>
                </c:pt>
                <c:pt idx="27">
                  <c:v>-1.8011096945063251E-2</c:v>
                </c:pt>
                <c:pt idx="28">
                  <c:v>-1.8036731517935251E-2</c:v>
                </c:pt>
                <c:pt idx="29">
                  <c:v>-1.9358935802912067E-2</c:v>
                </c:pt>
                <c:pt idx="30">
                  <c:v>-1.9362983367049752E-2</c:v>
                </c:pt>
                <c:pt idx="31">
                  <c:v>-1.9388617939921748E-2</c:v>
                </c:pt>
                <c:pt idx="32">
                  <c:v>-1.9507346487960486E-2</c:v>
                </c:pt>
                <c:pt idx="33">
                  <c:v>-1.9515441616235855E-2</c:v>
                </c:pt>
                <c:pt idx="34">
                  <c:v>-1.9519489180373537E-2</c:v>
                </c:pt>
                <c:pt idx="35">
                  <c:v>-1.9523536744511225E-2</c:v>
                </c:pt>
                <c:pt idx="36">
                  <c:v>-1.9604488027264905E-2</c:v>
                </c:pt>
                <c:pt idx="37">
                  <c:v>-1.960853559140259E-2</c:v>
                </c:pt>
                <c:pt idx="38">
                  <c:v>-1.9612583155540271E-2</c:v>
                </c:pt>
                <c:pt idx="39">
                  <c:v>-1.9612583155540271E-2</c:v>
                </c:pt>
                <c:pt idx="40">
                  <c:v>-1.9728613327487217E-2</c:v>
                </c:pt>
                <c:pt idx="41">
                  <c:v>-2.1237005562797506E-2</c:v>
                </c:pt>
                <c:pt idx="42">
                  <c:v>-2.2629367626160846E-2</c:v>
                </c:pt>
                <c:pt idx="43">
                  <c:v>-2.27184140371899E-2</c:v>
                </c:pt>
                <c:pt idx="44">
                  <c:v>-2.416744199848082E-2</c:v>
                </c:pt>
                <c:pt idx="45">
                  <c:v>-2.5634009404368371E-2</c:v>
                </c:pt>
                <c:pt idx="46">
                  <c:v>-2.5642104532643737E-2</c:v>
                </c:pt>
                <c:pt idx="47">
                  <c:v>-2.7633506088384333E-2</c:v>
                </c:pt>
                <c:pt idx="48">
                  <c:v>-2.8747935414293366E-2</c:v>
                </c:pt>
                <c:pt idx="49">
                  <c:v>-2.8938170928764519E-2</c:v>
                </c:pt>
                <c:pt idx="50">
                  <c:v>-3.0357516753045755E-2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C73-40C0-825E-5936C48B94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7638968"/>
        <c:axId val="1"/>
      </c:scatterChart>
      <c:valAx>
        <c:axId val="8176389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5173047062811"/>
              <c:y val="0.865270718405708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552552552552555E-2"/>
              <c:y val="0.416168293334590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763896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024055551614606"/>
          <c:y val="0.91616892199852262"/>
          <c:w val="0.62913007495684659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17</xdr:col>
      <xdr:colOff>95250</xdr:colOff>
      <xdr:row>19</xdr:row>
      <xdr:rowOff>9525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D6E3E5F6-8B39-7CE7-93B9-00919178C4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5"/>
  <sheetViews>
    <sheetView tabSelected="1" workbookViewId="0">
      <pane xSplit="14" ySplit="22" topLeftCell="O58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/>
  <cols>
    <col min="1" max="1" width="14.42578125" style="1" customWidth="1"/>
    <col min="2" max="2" width="3.8554687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>
      <c r="A1" s="2" t="s">
        <v>0</v>
      </c>
    </row>
    <row r="2" spans="1:6">
      <c r="A2" s="1" t="s">
        <v>1</v>
      </c>
      <c r="B2" s="1" t="s">
        <v>2</v>
      </c>
      <c r="C2" s="3"/>
      <c r="D2" s="3"/>
    </row>
    <row r="4" spans="1:6">
      <c r="A4" s="4" t="s">
        <v>3</v>
      </c>
      <c r="C4" s="5">
        <v>52558.170299999998</v>
      </c>
      <c r="D4" s="6">
        <v>0.63688900000000004</v>
      </c>
    </row>
    <row r="5" spans="1:6">
      <c r="A5" s="7" t="s">
        <v>4</v>
      </c>
      <c r="B5"/>
      <c r="C5" s="8">
        <v>-9.5</v>
      </c>
      <c r="D5" t="s">
        <v>5</v>
      </c>
    </row>
    <row r="6" spans="1:6">
      <c r="A6" s="4" t="s">
        <v>6</v>
      </c>
    </row>
    <row r="7" spans="1:6">
      <c r="A7" s="1" t="s">
        <v>7</v>
      </c>
      <c r="C7" s="1">
        <f>+C4</f>
        <v>52558.170299999998</v>
      </c>
    </row>
    <row r="8" spans="1:6">
      <c r="A8" s="1" t="s">
        <v>8</v>
      </c>
      <c r="C8" s="1">
        <f>+D4</f>
        <v>0.63688900000000004</v>
      </c>
    </row>
    <row r="9" spans="1:6">
      <c r="A9" s="9" t="s">
        <v>9</v>
      </c>
      <c r="B9" s="10">
        <v>25</v>
      </c>
      <c r="C9" s="11" t="str">
        <f>"F"&amp;B9</f>
        <v>F25</v>
      </c>
      <c r="D9" s="12" t="str">
        <f>"G"&amp;B9</f>
        <v>G25</v>
      </c>
    </row>
    <row r="10" spans="1:6">
      <c r="A10"/>
      <c r="B10"/>
      <c r="C10" s="13" t="s">
        <v>10</v>
      </c>
      <c r="D10" s="13" t="s">
        <v>11</v>
      </c>
      <c r="E10"/>
    </row>
    <row r="11" spans="1:6">
      <c r="A11" t="s">
        <v>12</v>
      </c>
      <c r="B11"/>
      <c r="C11" s="14">
        <f ca="1">INTERCEPT(INDIRECT($D$9):G989,INDIRECT($C$9):F989)</f>
        <v>-5.6430901283464306E-3</v>
      </c>
      <c r="D11" s="3"/>
      <c r="E11"/>
    </row>
    <row r="12" spans="1:6">
      <c r="A12" t="s">
        <v>13</v>
      </c>
      <c r="B12"/>
      <c r="C12" s="14">
        <f ca="1">SLOPE(INDIRECT($D$9):G989,INDIRECT($C$9):F989)</f>
        <v>-2.6983760917894229E-6</v>
      </c>
      <c r="D12" s="3"/>
      <c r="E12"/>
    </row>
    <row r="13" spans="1:6">
      <c r="A13" t="s">
        <v>14</v>
      </c>
      <c r="B13"/>
      <c r="C13" s="3" t="s">
        <v>15</v>
      </c>
    </row>
    <row r="14" spans="1:6">
      <c r="A14"/>
      <c r="B14"/>
      <c r="C14"/>
    </row>
    <row r="15" spans="1:6">
      <c r="A15" s="15" t="s">
        <v>16</v>
      </c>
      <c r="B15"/>
      <c r="C15" s="16">
        <f ca="1">(C7+C11)+(C8+C12)*INT(MAX(F21:F3530))</f>
        <v>59496.404026800723</v>
      </c>
      <c r="E15" s="17" t="s">
        <v>17</v>
      </c>
      <c r="F15" s="8">
        <v>1</v>
      </c>
    </row>
    <row r="16" spans="1:6">
      <c r="A16" s="15" t="s">
        <v>18</v>
      </c>
      <c r="B16"/>
      <c r="C16" s="16">
        <f ca="1">+C8+C12</f>
        <v>0.63688630162390825</v>
      </c>
      <c r="E16" s="17" t="s">
        <v>19</v>
      </c>
      <c r="F16" s="14">
        <f ca="1">NOW()+15018.5+$C$5/24</f>
        <v>59965.773776851849</v>
      </c>
    </row>
    <row r="17" spans="1:17">
      <c r="A17" s="17" t="s">
        <v>20</v>
      </c>
      <c r="B17"/>
      <c r="C17">
        <f>COUNT(C21:C2188)</f>
        <v>54</v>
      </c>
      <c r="E17" s="17" t="s">
        <v>21</v>
      </c>
      <c r="F17" s="14">
        <f ca="1">ROUND(2*(F16-$C$7)/$C$8,0)/2+F15</f>
        <v>11632</v>
      </c>
    </row>
    <row r="18" spans="1:17">
      <c r="A18" s="15" t="s">
        <v>22</v>
      </c>
      <c r="B18"/>
      <c r="C18" s="18">
        <f ca="1">+C15</f>
        <v>59496.404026800723</v>
      </c>
      <c r="D18" s="19">
        <f ca="1">+C16</f>
        <v>0.63688630162390825</v>
      </c>
      <c r="E18" s="17" t="s">
        <v>23</v>
      </c>
      <c r="F18" s="12">
        <f ca="1">ROUND(2*(F16-$C$15)/$C$16,0)/2+F15</f>
        <v>738</v>
      </c>
    </row>
    <row r="19" spans="1:17">
      <c r="E19" s="17" t="s">
        <v>24</v>
      </c>
      <c r="F19" s="20">
        <f ca="1">+$C$15+$C$16*F18-15018.5-$C$5/24</f>
        <v>44948.321950732505</v>
      </c>
    </row>
    <row r="20" spans="1:17">
      <c r="A20" s="13" t="s">
        <v>25</v>
      </c>
      <c r="B20" s="13" t="s">
        <v>26</v>
      </c>
      <c r="C20" s="13" t="s">
        <v>27</v>
      </c>
      <c r="D20" s="13" t="s">
        <v>28</v>
      </c>
      <c r="E20" s="13" t="s">
        <v>29</v>
      </c>
      <c r="F20" s="13" t="s">
        <v>30</v>
      </c>
      <c r="G20" s="13" t="s">
        <v>31</v>
      </c>
      <c r="H20" s="21" t="s">
        <v>32</v>
      </c>
      <c r="I20" s="21" t="s">
        <v>33</v>
      </c>
      <c r="J20" s="21" t="s">
        <v>34</v>
      </c>
      <c r="K20" s="21" t="s">
        <v>35</v>
      </c>
      <c r="L20" s="21" t="s">
        <v>36</v>
      </c>
      <c r="M20" s="21" t="s">
        <v>37</v>
      </c>
      <c r="N20" s="21" t="s">
        <v>38</v>
      </c>
      <c r="O20" s="21" t="s">
        <v>39</v>
      </c>
      <c r="P20" s="21" t="s">
        <v>40</v>
      </c>
      <c r="Q20" s="13" t="s">
        <v>41</v>
      </c>
    </row>
    <row r="21" spans="1:17">
      <c r="A21" s="22" t="s">
        <v>42</v>
      </c>
      <c r="B21" s="23" t="s">
        <v>43</v>
      </c>
      <c r="C21" s="22">
        <v>52534.299899999998</v>
      </c>
      <c r="D21" s="22">
        <v>1.4E-3</v>
      </c>
      <c r="E21" s="1">
        <f>+(C21-C$7)/C$8</f>
        <v>-37.47968641317371</v>
      </c>
      <c r="F21" s="1">
        <f>ROUND(2*E21,0)/2</f>
        <v>-37.5</v>
      </c>
      <c r="G21" s="1">
        <f>+C21-(C$7+F21*C$8)</f>
        <v>1.2937500003317837E-2</v>
      </c>
      <c r="K21" s="1">
        <f>+G21</f>
        <v>1.2937500003317837E-2</v>
      </c>
      <c r="O21" s="1">
        <f ca="1">+C$11+C$12*$F21</f>
        <v>-5.541901024904327E-3</v>
      </c>
      <c r="Q21" s="50">
        <f>+C21-15018.5</f>
        <v>37515.799899999998</v>
      </c>
    </row>
    <row r="22" spans="1:17">
      <c r="A22" s="22" t="s">
        <v>42</v>
      </c>
      <c r="B22" s="23" t="s">
        <v>44</v>
      </c>
      <c r="C22" s="22">
        <v>52534.6031</v>
      </c>
      <c r="D22" s="22">
        <v>8.0000000000000004E-4</v>
      </c>
      <c r="E22" s="1">
        <f>+(C22-C$7)/C$8</f>
        <v>-37.003622295247183</v>
      </c>
      <c r="F22" s="1">
        <f>ROUND(2*E22,0)/2</f>
        <v>-37</v>
      </c>
      <c r="G22" s="1">
        <f>+C22-(C$7+F22*C$8)</f>
        <v>-2.3069999951985665E-3</v>
      </c>
      <c r="K22" s="1">
        <f>+G22</f>
        <v>-2.3069999951985665E-3</v>
      </c>
      <c r="O22" s="1">
        <f ca="1">+C$11+C$12*$F22</f>
        <v>-5.5432502129502221E-3</v>
      </c>
      <c r="Q22" s="50">
        <f>+C22-15018.5</f>
        <v>37516.1031</v>
      </c>
    </row>
    <row r="23" spans="1:17">
      <c r="A23" s="22" t="s">
        <v>42</v>
      </c>
      <c r="B23" s="23" t="s">
        <v>43</v>
      </c>
      <c r="C23" s="22">
        <v>52552.771500000003</v>
      </c>
      <c r="D23" s="22">
        <v>1.2999999999999999E-3</v>
      </c>
      <c r="E23" s="1">
        <f>+(C23-C$7)/C$8</f>
        <v>-8.476830342485723</v>
      </c>
      <c r="F23" s="1">
        <f>ROUND(2*E23,0)/2</f>
        <v>-8.5</v>
      </c>
      <c r="G23" s="1">
        <f>+C23-(C$7+F23*C$8)</f>
        <v>1.4756500007933937E-2</v>
      </c>
      <c r="K23" s="1">
        <f>+G23</f>
        <v>1.4756500007933937E-2</v>
      </c>
      <c r="O23" s="1">
        <f ca="1">+C$11+C$12*$F23</f>
        <v>-5.6201539315662201E-3</v>
      </c>
      <c r="Q23" s="50">
        <f>+C23-15018.5</f>
        <v>37534.271500000003</v>
      </c>
    </row>
    <row r="24" spans="1:17">
      <c r="A24" s="24" t="s">
        <v>45</v>
      </c>
      <c r="B24" s="24"/>
      <c r="C24" s="25">
        <v>52558.170299999998</v>
      </c>
      <c r="D24" s="25" t="s">
        <v>15</v>
      </c>
      <c r="E24" s="1">
        <f>+(C24-C$7)/C$8</f>
        <v>0</v>
      </c>
      <c r="F24" s="1">
        <f>ROUND(2*E24,0)/2</f>
        <v>0</v>
      </c>
      <c r="G24" s="1">
        <f>+C24-(C$7+F24*C$8)</f>
        <v>0</v>
      </c>
      <c r="K24" s="1">
        <f>+G24</f>
        <v>0</v>
      </c>
      <c r="O24" s="1">
        <f ca="1">+C$11+C$12*$F24</f>
        <v>-5.6430901283464306E-3</v>
      </c>
      <c r="Q24" s="50">
        <f>+C24-15018.5</f>
        <v>37539.670299999998</v>
      </c>
    </row>
    <row r="25" spans="1:17">
      <c r="A25" s="25" t="s">
        <v>46</v>
      </c>
      <c r="B25" s="26" t="s">
        <v>43</v>
      </c>
      <c r="C25" s="25">
        <v>54703.5236</v>
      </c>
      <c r="D25" s="25">
        <v>2.0000000000000001E-4</v>
      </c>
      <c r="E25" s="1">
        <f>+(C25-C$7)/C$8</f>
        <v>3368.4885435295669</v>
      </c>
      <c r="F25" s="1">
        <f>ROUND(2*E25,0)/2</f>
        <v>3368.5</v>
      </c>
      <c r="G25" s="1">
        <f>+C25-(C$7+F25*C$8)</f>
        <v>-7.2964999999385327E-3</v>
      </c>
      <c r="J25" s="1">
        <f>+G25</f>
        <v>-7.2964999999385327E-3</v>
      </c>
      <c r="O25" s="1">
        <f ca="1">+C$11+C$12*$F25</f>
        <v>-1.4732569993539101E-2</v>
      </c>
      <c r="Q25" s="50">
        <f>+C25-15018.5</f>
        <v>39685.0236</v>
      </c>
    </row>
    <row r="26" spans="1:17">
      <c r="A26" s="25" t="s">
        <v>46</v>
      </c>
      <c r="B26" s="26" t="s">
        <v>44</v>
      </c>
      <c r="C26" s="25">
        <v>54716.569000000003</v>
      </c>
      <c r="D26" s="25">
        <v>2.0000000000000001E-4</v>
      </c>
      <c r="E26" s="1">
        <f>+(C26-C$7)/C$8</f>
        <v>3388.9715476323267</v>
      </c>
      <c r="F26" s="1">
        <f>ROUND(2*E26,0)/2</f>
        <v>3389</v>
      </c>
      <c r="G26" s="1">
        <f>+C26-(C$7+F26*C$8)</f>
        <v>-1.8120999993698206E-2</v>
      </c>
      <c r="J26" s="1">
        <f>+G26</f>
        <v>-1.8120999993698206E-2</v>
      </c>
      <c r="O26" s="1">
        <f ca="1">+C$11+C$12*$F26</f>
        <v>-1.4787886703420785E-2</v>
      </c>
      <c r="Q26" s="50">
        <f>+C26-15018.5</f>
        <v>39698.069000000003</v>
      </c>
    </row>
    <row r="27" spans="1:17">
      <c r="A27" s="25" t="s">
        <v>46</v>
      </c>
      <c r="B27" s="26" t="s">
        <v>44</v>
      </c>
      <c r="C27" s="25">
        <v>54718.480799999998</v>
      </c>
      <c r="D27" s="25">
        <v>2.9999999999999997E-4</v>
      </c>
      <c r="E27" s="1">
        <f>+(C27-C$7)/C$8</f>
        <v>3391.9733265922309</v>
      </c>
      <c r="F27" s="1">
        <f>ROUND(2*E27,0)/2</f>
        <v>3392</v>
      </c>
      <c r="G27" s="1">
        <f>+C27-(C$7+F27*C$8)</f>
        <v>-1.6988000003038906E-2</v>
      </c>
      <c r="J27" s="1">
        <f>+G27</f>
        <v>-1.6988000003038906E-2</v>
      </c>
      <c r="O27" s="1">
        <f ca="1">+C$11+C$12*$F27</f>
        <v>-1.4795981831696153E-2</v>
      </c>
      <c r="Q27" s="50">
        <f>+C27-15018.5</f>
        <v>39699.980799999998</v>
      </c>
    </row>
    <row r="28" spans="1:17">
      <c r="A28" s="25" t="s">
        <v>46</v>
      </c>
      <c r="B28" s="26" t="s">
        <v>43</v>
      </c>
      <c r="C28" s="25">
        <v>54721.357000000004</v>
      </c>
      <c r="D28" s="25">
        <v>2.0000000000000001E-4</v>
      </c>
      <c r="E28" s="1">
        <f>+(C28-C$7)/C$8</f>
        <v>3396.4893411567878</v>
      </c>
      <c r="F28" s="1">
        <f>ROUND(2*E28,0)/2</f>
        <v>3396.5</v>
      </c>
      <c r="G28" s="1">
        <f>+C28-(C$7+F28*C$8)</f>
        <v>-6.7884999953093939E-3</v>
      </c>
      <c r="J28" s="1">
        <f>+G28</f>
        <v>-6.7884999953093939E-3</v>
      </c>
      <c r="O28" s="1">
        <f ca="1">+C$11+C$12*$F28</f>
        <v>-1.4808124524109206E-2</v>
      </c>
      <c r="Q28" s="50">
        <f>+C28-15018.5</f>
        <v>39702.857000000004</v>
      </c>
    </row>
    <row r="29" spans="1:17">
      <c r="A29" s="25" t="s">
        <v>46</v>
      </c>
      <c r="B29" s="26" t="s">
        <v>44</v>
      </c>
      <c r="C29" s="25">
        <v>54746.5075</v>
      </c>
      <c r="D29" s="25">
        <v>2.9999999999999997E-4</v>
      </c>
      <c r="E29" s="1">
        <f>+(C29-C$7)/C$8</f>
        <v>3435.9789539464518</v>
      </c>
      <c r="F29" s="1">
        <f>ROUND(2*E29,0)/2</f>
        <v>3436</v>
      </c>
      <c r="G29" s="1">
        <f>+C29-(C$7+F29*C$8)</f>
        <v>-1.340399999753572E-2</v>
      </c>
      <c r="J29" s="1">
        <f>+G29</f>
        <v>-1.340399999753572E-2</v>
      </c>
      <c r="O29" s="1">
        <f ca="1">+C$11+C$12*$F29</f>
        <v>-1.4914710379734887E-2</v>
      </c>
      <c r="Q29" s="50">
        <f>+C29-15018.5</f>
        <v>39728.0075</v>
      </c>
    </row>
    <row r="30" spans="1:17">
      <c r="A30" s="25" t="s">
        <v>46</v>
      </c>
      <c r="B30" s="26" t="s">
        <v>44</v>
      </c>
      <c r="C30" s="25">
        <v>54752.235099999998</v>
      </c>
      <c r="D30" s="25">
        <v>2.9999999999999997E-4</v>
      </c>
      <c r="E30" s="1">
        <f>+(C30-C$7)/C$8</f>
        <v>3444.9720437941305</v>
      </c>
      <c r="F30" s="1">
        <f>ROUND(2*E30,0)/2</f>
        <v>3445</v>
      </c>
      <c r="G30" s="1">
        <f>+C30-(C$7+F30*C$8)</f>
        <v>-1.7805000003136229E-2</v>
      </c>
      <c r="J30" s="1">
        <f>+G30</f>
        <v>-1.7805000003136229E-2</v>
      </c>
      <c r="O30" s="1">
        <f ca="1">+C$11+C$12*$F30</f>
        <v>-1.4938995764560993E-2</v>
      </c>
      <c r="Q30" s="50">
        <f>+C30-15018.5</f>
        <v>39733.735099999998</v>
      </c>
    </row>
    <row r="31" spans="1:17">
      <c r="A31" s="27" t="s">
        <v>47</v>
      </c>
      <c r="B31" s="26" t="s">
        <v>43</v>
      </c>
      <c r="C31" s="25">
        <v>55075.462659999997</v>
      </c>
      <c r="D31" s="25">
        <v>4.0000000000000002E-4</v>
      </c>
      <c r="E31" s="1">
        <f>+(C31-C$7)/C$8</f>
        <v>3952.4820808649533</v>
      </c>
      <c r="F31" s="1">
        <f>ROUND(2*E31,0)/2</f>
        <v>3952.5</v>
      </c>
      <c r="G31" s="1">
        <f>+C31-(C$7+F31*C$8)</f>
        <v>-1.14125000036438E-2</v>
      </c>
      <c r="K31" s="1">
        <f>+G31</f>
        <v>-1.14125000036438E-2</v>
      </c>
      <c r="O31" s="1">
        <f ca="1">+C$11+C$12*$F31</f>
        <v>-1.6308421631144127E-2</v>
      </c>
      <c r="Q31" s="50">
        <f>+C31-15018.5</f>
        <v>40056.962659999997</v>
      </c>
    </row>
    <row r="32" spans="1:17">
      <c r="A32" s="27" t="s">
        <v>47</v>
      </c>
      <c r="B32" s="26" t="s">
        <v>43</v>
      </c>
      <c r="C32" s="25">
        <v>55075.463459999999</v>
      </c>
      <c r="D32" s="25">
        <v>2.9999999999999997E-4</v>
      </c>
      <c r="E32" s="1">
        <f>+(C32-C$7)/C$8</f>
        <v>3952.4833369708081</v>
      </c>
      <c r="F32" s="1">
        <f>ROUND(2*E32,0)/2</f>
        <v>3952.5</v>
      </c>
      <c r="G32" s="1">
        <f>+C32-(C$7+F32*C$8)</f>
        <v>-1.0612500002025627E-2</v>
      </c>
      <c r="K32" s="1">
        <f>+G32</f>
        <v>-1.0612500002025627E-2</v>
      </c>
      <c r="O32" s="1">
        <f ca="1">+C$11+C$12*$F32</f>
        <v>-1.6308421631144127E-2</v>
      </c>
      <c r="Q32" s="50">
        <f>+C32-15018.5</f>
        <v>40056.963459999999</v>
      </c>
    </row>
    <row r="33" spans="1:17">
      <c r="A33" s="22" t="s">
        <v>47</v>
      </c>
      <c r="B33" s="23" t="s">
        <v>43</v>
      </c>
      <c r="C33" s="22">
        <v>55075.463459999999</v>
      </c>
      <c r="D33" s="22">
        <v>2.9999999999999997E-4</v>
      </c>
      <c r="E33" s="1">
        <f>+(C33-C$7)/C$8</f>
        <v>3952.4833369708081</v>
      </c>
      <c r="F33" s="1">
        <f>ROUND(2*E33,0)/2</f>
        <v>3952.5</v>
      </c>
      <c r="G33" s="1">
        <f>+C33-(C$7+F33*C$8)</f>
        <v>-1.0612500002025627E-2</v>
      </c>
      <c r="K33" s="1">
        <f>+G33</f>
        <v>-1.0612500002025627E-2</v>
      </c>
      <c r="O33" s="1">
        <f ca="1">+C$11+C$12*$F33</f>
        <v>-1.6308421631144127E-2</v>
      </c>
      <c r="Q33" s="50">
        <f>+C33-15018.5</f>
        <v>40056.963459999999</v>
      </c>
    </row>
    <row r="34" spans="1:17">
      <c r="A34" s="27" t="s">
        <v>47</v>
      </c>
      <c r="B34" s="26" t="s">
        <v>44</v>
      </c>
      <c r="C34" s="25">
        <v>55076.413569999997</v>
      </c>
      <c r="D34" s="25">
        <v>2.9999999999999997E-4</v>
      </c>
      <c r="E34" s="1">
        <f>+(C34-C$7)/C$8</f>
        <v>3953.9751353846573</v>
      </c>
      <c r="F34" s="1">
        <f>ROUND(2*E34,0)/2</f>
        <v>3954</v>
      </c>
      <c r="G34" s="1">
        <f>+C34-(C$7+F34*C$8)</f>
        <v>-1.5835999998671468E-2</v>
      </c>
      <c r="K34" s="1">
        <f>+G34</f>
        <v>-1.5835999998671468E-2</v>
      </c>
      <c r="O34" s="1">
        <f ca="1">+C$11+C$12*$F34</f>
        <v>-1.6312469195281808E-2</v>
      </c>
      <c r="Q34" s="50">
        <f>+C34-15018.5</f>
        <v>40057.913569999997</v>
      </c>
    </row>
    <row r="35" spans="1:17">
      <c r="A35" s="27" t="s">
        <v>47</v>
      </c>
      <c r="B35" s="26" t="s">
        <v>44</v>
      </c>
      <c r="C35" s="25">
        <v>55076.414570000001</v>
      </c>
      <c r="D35" s="25">
        <v>4.0000000000000002E-4</v>
      </c>
      <c r="E35" s="1">
        <f>+(C35-C$7)/C$8</f>
        <v>3953.9767055169782</v>
      </c>
      <c r="F35" s="1">
        <f>ROUND(2*E35,0)/2</f>
        <v>3954</v>
      </c>
      <c r="G35" s="1">
        <f>+C35-(C$7+F35*C$8)</f>
        <v>-1.4835999994829763E-2</v>
      </c>
      <c r="K35" s="1">
        <f>+G35</f>
        <v>-1.4835999994829763E-2</v>
      </c>
      <c r="O35" s="1">
        <f ca="1">+C$11+C$12*$F35</f>
        <v>-1.6312469195281808E-2</v>
      </c>
      <c r="Q35" s="50">
        <f>+C35-15018.5</f>
        <v>40057.914570000001</v>
      </c>
    </row>
    <row r="36" spans="1:17">
      <c r="A36" s="27" t="s">
        <v>47</v>
      </c>
      <c r="B36" s="26" t="s">
        <v>43</v>
      </c>
      <c r="C36" s="25">
        <v>55096.480909999998</v>
      </c>
      <c r="D36" s="25">
        <v>5.0000000000000001E-4</v>
      </c>
      <c r="E36" s="1">
        <f>+(C36-C$7)/C$8</f>
        <v>3985.4835143957584</v>
      </c>
      <c r="F36" s="1">
        <f>ROUND(2*E36,0)/2</f>
        <v>3985.5</v>
      </c>
      <c r="G36" s="1">
        <f>+C36-(C$7+F36*C$8)</f>
        <v>-1.0499500000150874E-2</v>
      </c>
      <c r="K36" s="1">
        <f>+G36</f>
        <v>-1.0499500000150874E-2</v>
      </c>
      <c r="O36" s="1">
        <f ca="1">+C$11+C$12*$F36</f>
        <v>-1.6397468042173173E-2</v>
      </c>
      <c r="Q36" s="50">
        <f>+C36-15018.5</f>
        <v>40077.980909999998</v>
      </c>
    </row>
    <row r="37" spans="1:17">
      <c r="A37" s="27" t="s">
        <v>47</v>
      </c>
      <c r="B37" s="26" t="s">
        <v>43</v>
      </c>
      <c r="C37" s="25">
        <v>55096.481509999998</v>
      </c>
      <c r="D37" s="25">
        <v>5.9999999999999995E-4</v>
      </c>
      <c r="E37" s="1">
        <f>+(C37-C$7)/C$8</f>
        <v>3985.4844564751465</v>
      </c>
      <c r="F37" s="1">
        <f>ROUND(2*E37,0)/2</f>
        <v>3985.5</v>
      </c>
      <c r="G37" s="1">
        <f>+C37-(C$7+F37*C$8)</f>
        <v>-9.8995000007562339E-3</v>
      </c>
      <c r="K37" s="1">
        <f>+G37</f>
        <v>-9.8995000007562339E-3</v>
      </c>
      <c r="O37" s="1">
        <f ca="1">+C$11+C$12*$F37</f>
        <v>-1.6397468042173173E-2</v>
      </c>
      <c r="Q37" s="50">
        <f>+C37-15018.5</f>
        <v>40077.981509999998</v>
      </c>
    </row>
    <row r="38" spans="1:17">
      <c r="A38" s="27" t="s">
        <v>47</v>
      </c>
      <c r="B38" s="26" t="s">
        <v>43</v>
      </c>
      <c r="C38" s="25">
        <v>55200.289929999999</v>
      </c>
      <c r="D38" s="25">
        <v>5.0000000000000001E-4</v>
      </c>
      <c r="E38" s="1">
        <f>+(C38-C$7)/C$8</f>
        <v>4148.4774112914511</v>
      </c>
      <c r="F38" s="1">
        <f>ROUND(2*E38,0)/2</f>
        <v>4148.5</v>
      </c>
      <c r="G38" s="1">
        <f>+C38-(C$7+F38*C$8)</f>
        <v>-1.4386499999091029E-2</v>
      </c>
      <c r="K38" s="1">
        <f>+G38</f>
        <v>-1.4386499999091029E-2</v>
      </c>
      <c r="O38" s="1">
        <f ca="1">+C$11+C$12*$F38</f>
        <v>-1.6837303345134849E-2</v>
      </c>
      <c r="Q38" s="50">
        <f>+C38-15018.5</f>
        <v>40181.789929999999</v>
      </c>
    </row>
    <row r="39" spans="1:17">
      <c r="A39" s="27" t="s">
        <v>47</v>
      </c>
      <c r="B39" s="26" t="s">
        <v>43</v>
      </c>
      <c r="C39" s="25">
        <v>55200.290029999996</v>
      </c>
      <c r="D39" s="25">
        <v>4.0000000000000002E-4</v>
      </c>
      <c r="E39" s="1">
        <f>+(C39-C$7)/C$8</f>
        <v>4148.4775683046782</v>
      </c>
      <c r="F39" s="1">
        <f>ROUND(2*E39,0)/2</f>
        <v>4148.5</v>
      </c>
      <c r="G39" s="1">
        <f>+C39-(C$7+F39*C$8)</f>
        <v>-1.4286500001617242E-2</v>
      </c>
      <c r="K39" s="1">
        <f>+G39</f>
        <v>-1.4286500001617242E-2</v>
      </c>
      <c r="O39" s="1">
        <f ca="1">+C$11+C$12*$F39</f>
        <v>-1.6837303345134849E-2</v>
      </c>
      <c r="Q39" s="50">
        <f>+C39-15018.5</f>
        <v>40181.790029999996</v>
      </c>
    </row>
    <row r="40" spans="1:17">
      <c r="A40" s="27" t="s">
        <v>47</v>
      </c>
      <c r="B40" s="26" t="s">
        <v>43</v>
      </c>
      <c r="C40" s="25">
        <v>55200.290630000003</v>
      </c>
      <c r="D40" s="25">
        <v>6.9999999999999999E-4</v>
      </c>
      <c r="E40" s="1">
        <f>+(C40-C$7)/C$8</f>
        <v>4148.4785103840777</v>
      </c>
      <c r="F40" s="1">
        <f>ROUND(2*E40,0)/2</f>
        <v>4148.5</v>
      </c>
      <c r="G40" s="1">
        <f>+C40-(C$7+F40*C$8)</f>
        <v>-1.3686499994946644E-2</v>
      </c>
      <c r="K40" s="1">
        <f>+G40</f>
        <v>-1.3686499994946644E-2</v>
      </c>
      <c r="O40" s="1">
        <f ca="1">+C$11+C$12*$F40</f>
        <v>-1.6837303345134849E-2</v>
      </c>
      <c r="Q40" s="50">
        <f>+C40-15018.5</f>
        <v>40181.790630000003</v>
      </c>
    </row>
    <row r="41" spans="1:17">
      <c r="A41" s="28" t="s">
        <v>48</v>
      </c>
      <c r="B41" s="29" t="s">
        <v>43</v>
      </c>
      <c r="C41" s="30">
        <v>55443.581100000003</v>
      </c>
      <c r="D41" s="30">
        <v>1.4E-3</v>
      </c>
      <c r="E41" s="1">
        <f>+(C41-C$7)/C$8</f>
        <v>4530.4767392748263</v>
      </c>
      <c r="F41" s="1">
        <f>ROUND(2*E41,0)/2</f>
        <v>4530.5</v>
      </c>
      <c r="G41" s="1">
        <f>+C41-(C$7+F41*C$8)</f>
        <v>-1.481449999846518E-2</v>
      </c>
      <c r="K41" s="1">
        <f>+G41</f>
        <v>-1.481449999846518E-2</v>
      </c>
      <c r="O41" s="1">
        <f ca="1">+C$11+C$12*$F41</f>
        <v>-1.7868083012198409E-2</v>
      </c>
      <c r="Q41" s="50">
        <f>+C41-15018.5</f>
        <v>40425.081100000003</v>
      </c>
    </row>
    <row r="42" spans="1:17">
      <c r="A42" s="28" t="s">
        <v>48</v>
      </c>
      <c r="B42" s="29" t="s">
        <v>43</v>
      </c>
      <c r="C42" s="30">
        <v>55459.5026</v>
      </c>
      <c r="D42" s="30">
        <v>5.0000000000000001E-4</v>
      </c>
      <c r="E42" s="1">
        <f>+(C42-C$7)/C$8</f>
        <v>4555.4756009288931</v>
      </c>
      <c r="F42" s="1">
        <f>ROUND(2*E42,0)/2</f>
        <v>4555.5</v>
      </c>
      <c r="G42" s="1">
        <f>+C42-(C$7+F42*C$8)</f>
        <v>-1.5539499996521045E-2</v>
      </c>
      <c r="K42" s="1">
        <f>+G42</f>
        <v>-1.5539499996521045E-2</v>
      </c>
      <c r="O42" s="1">
        <f ca="1">+C$11+C$12*$F42</f>
        <v>-1.7935542414493147E-2</v>
      </c>
      <c r="Q42" s="50">
        <f>+C42-15018.5</f>
        <v>40441.0026</v>
      </c>
    </row>
    <row r="43" spans="1:17">
      <c r="A43" s="27" t="s">
        <v>47</v>
      </c>
      <c r="B43" s="26" t="s">
        <v>44</v>
      </c>
      <c r="C43" s="25">
        <v>55460.453939999999</v>
      </c>
      <c r="D43" s="25">
        <v>5.9999999999999995E-4</v>
      </c>
      <c r="E43" s="1">
        <f>+(C43-C$7)/C$8</f>
        <v>4556.9693306054924</v>
      </c>
      <c r="F43" s="1">
        <f>ROUND(2*E43,0)/2</f>
        <v>4557</v>
      </c>
      <c r="G43" s="1">
        <f>+C43-(C$7+F43*C$8)</f>
        <v>-1.9532999998773448E-2</v>
      </c>
      <c r="K43" s="1">
        <f>+G43</f>
        <v>-1.9532999998773448E-2</v>
      </c>
      <c r="O43" s="1">
        <f ca="1">+C$11+C$12*$F43</f>
        <v>-1.7939589978630831E-2</v>
      </c>
      <c r="Q43" s="50">
        <f>+C43-15018.5</f>
        <v>40441.953939999999</v>
      </c>
    </row>
    <row r="44" spans="1:17">
      <c r="A44" s="27" t="s">
        <v>47</v>
      </c>
      <c r="B44" s="26" t="s">
        <v>44</v>
      </c>
      <c r="C44" s="25">
        <v>55460.456140000002</v>
      </c>
      <c r="D44" s="25">
        <v>5.9999999999999995E-4</v>
      </c>
      <c r="E44" s="1">
        <f>+(C44-C$7)/C$8</f>
        <v>4556.9727848965895</v>
      </c>
      <c r="F44" s="1">
        <f>ROUND(2*E44,0)/2</f>
        <v>4557</v>
      </c>
      <c r="G44" s="1">
        <f>+C44-(C$7+F44*C$8)</f>
        <v>-1.7332999996142462E-2</v>
      </c>
      <c r="K44" s="1">
        <f>+G44</f>
        <v>-1.7332999996142462E-2</v>
      </c>
      <c r="O44" s="1">
        <f ca="1">+C$11+C$12*$F44</f>
        <v>-1.7939589978630831E-2</v>
      </c>
      <c r="Q44" s="50">
        <f>+C44-15018.5</f>
        <v>40441.956140000002</v>
      </c>
    </row>
    <row r="45" spans="1:17">
      <c r="A45" s="27" t="s">
        <v>47</v>
      </c>
      <c r="B45" s="26" t="s">
        <v>44</v>
      </c>
      <c r="C45" s="25">
        <v>55476.371729999999</v>
      </c>
      <c r="D45" s="25">
        <v>1E-3</v>
      </c>
      <c r="E45" s="1">
        <f>+(C45-C$7)/C$8</f>
        <v>4581.9623670686742</v>
      </c>
      <c r="F45" s="1">
        <f>ROUND(2*E45,0)/2</f>
        <v>4582</v>
      </c>
      <c r="G45" s="1">
        <f>+C45-(C$7+F45*C$8)</f>
        <v>-2.3968000001332257E-2</v>
      </c>
      <c r="K45" s="1">
        <f>+G45</f>
        <v>-2.3968000001332257E-2</v>
      </c>
      <c r="O45" s="1">
        <f ca="1">+C$11+C$12*$F45</f>
        <v>-1.8007049380925566E-2</v>
      </c>
      <c r="Q45" s="50">
        <f>+C45-15018.5</f>
        <v>40457.871729999999</v>
      </c>
    </row>
    <row r="46" spans="1:17">
      <c r="A46" s="27" t="s">
        <v>47</v>
      </c>
      <c r="B46" s="26" t="s">
        <v>44</v>
      </c>
      <c r="C46" s="25">
        <v>55476.374029999999</v>
      </c>
      <c r="D46" s="25">
        <v>8.0000000000000004E-4</v>
      </c>
      <c r="E46" s="1">
        <f>+(C46-C$7)/C$8</f>
        <v>4581.9659783729985</v>
      </c>
      <c r="F46" s="1">
        <f>ROUND(2*E46,0)/2</f>
        <v>4582</v>
      </c>
      <c r="G46" s="1">
        <f>+C46-(C$7+F46*C$8)</f>
        <v>-2.1668000001227483E-2</v>
      </c>
      <c r="K46" s="1">
        <f>+G46</f>
        <v>-2.1668000001227483E-2</v>
      </c>
      <c r="O46" s="1">
        <f ca="1">+C$11+C$12*$F46</f>
        <v>-1.8007049380925566E-2</v>
      </c>
      <c r="Q46" s="50">
        <f>+C46-15018.5</f>
        <v>40457.874029999999</v>
      </c>
    </row>
    <row r="47" spans="1:17">
      <c r="A47" s="27" t="s">
        <v>47</v>
      </c>
      <c r="B47" s="26" t="s">
        <v>43</v>
      </c>
      <c r="C47" s="25">
        <v>55477.33711</v>
      </c>
      <c r="D47" s="25">
        <v>4.0000000000000002E-4</v>
      </c>
      <c r="E47" s="1">
        <f>+(C47-C$7)/C$8</f>
        <v>4583.4781414029794</v>
      </c>
      <c r="F47" s="1">
        <f>ROUND(2*E47,0)/2</f>
        <v>4583.5</v>
      </c>
      <c r="G47" s="1">
        <f>+C47-(C$7+F47*C$8)</f>
        <v>-1.3921499994467013E-2</v>
      </c>
      <c r="K47" s="1">
        <f>+G47</f>
        <v>-1.3921499994467013E-2</v>
      </c>
      <c r="O47" s="1">
        <f ca="1">+C$11+C$12*$F47</f>
        <v>-1.8011096945063251E-2</v>
      </c>
      <c r="Q47" s="50">
        <f>+C47-15018.5</f>
        <v>40458.83711</v>
      </c>
    </row>
    <row r="48" spans="1:17">
      <c r="A48" s="27" t="s">
        <v>47</v>
      </c>
      <c r="B48" s="26" t="s">
        <v>43</v>
      </c>
      <c r="C48" s="25">
        <v>55477.337169999999</v>
      </c>
      <c r="D48" s="25">
        <v>5.0000000000000001E-4</v>
      </c>
      <c r="E48" s="1">
        <f>+(C48-C$7)/C$8</f>
        <v>4583.4782356109163</v>
      </c>
      <c r="F48" s="1">
        <f>ROUND(2*E48,0)/2</f>
        <v>4583.5</v>
      </c>
      <c r="G48" s="1">
        <f>+C48-(C$7+F48*C$8)</f>
        <v>-1.386149999598274E-2</v>
      </c>
      <c r="K48" s="1">
        <f>+G48</f>
        <v>-1.386149999598274E-2</v>
      </c>
      <c r="O48" s="1">
        <f ca="1">+C$11+C$12*$F48</f>
        <v>-1.8011096945063251E-2</v>
      </c>
      <c r="Q48" s="50">
        <f>+C48-15018.5</f>
        <v>40458.837169999999</v>
      </c>
    </row>
    <row r="49" spans="1:17">
      <c r="A49" s="27" t="s">
        <v>47</v>
      </c>
      <c r="B49" s="26" t="s">
        <v>44</v>
      </c>
      <c r="C49" s="25">
        <v>55483.382839999998</v>
      </c>
      <c r="D49" s="25">
        <v>1.4E-3</v>
      </c>
      <c r="E49" s="1">
        <f>+(C49-C$7)/C$8</f>
        <v>4592.970737444045</v>
      </c>
      <c r="F49" s="1">
        <f>ROUND(2*E49,0)/2</f>
        <v>4593</v>
      </c>
      <c r="G49" s="1">
        <f>+C49-(C$7+F49*C$8)</f>
        <v>-1.8637000001035631E-2</v>
      </c>
      <c r="K49" s="1">
        <f>+G49</f>
        <v>-1.8637000001035631E-2</v>
      </c>
      <c r="O49" s="1">
        <f ca="1">+C$11+C$12*$F49</f>
        <v>-1.8036731517935251E-2</v>
      </c>
      <c r="Q49" s="50">
        <f>+C49-15018.5</f>
        <v>40464.882839999998</v>
      </c>
    </row>
    <row r="50" spans="1:17">
      <c r="A50" s="31" t="s">
        <v>49</v>
      </c>
      <c r="B50" s="32" t="s">
        <v>44</v>
      </c>
      <c r="C50" s="33">
        <v>55795.453000000001</v>
      </c>
      <c r="D50" s="33">
        <v>5.9999999999999995E-4</v>
      </c>
      <c r="E50" s="1">
        <f>+(C50-C$7)/C$8</f>
        <v>5082.9621802229321</v>
      </c>
      <c r="F50" s="1">
        <f>ROUND(2*E50,0)/2</f>
        <v>5083</v>
      </c>
      <c r="G50" s="1">
        <f>+C50-(C$7+F50*C$8)</f>
        <v>-2.4086999997962266E-2</v>
      </c>
      <c r="K50" s="1">
        <f>+G50</f>
        <v>-2.4086999997962266E-2</v>
      </c>
      <c r="O50" s="1">
        <f ca="1">+C$11+C$12*$F50</f>
        <v>-1.9358935802912067E-2</v>
      </c>
      <c r="Q50" s="50">
        <f>+C50-15018.5</f>
        <v>40776.953000000001</v>
      </c>
    </row>
    <row r="51" spans="1:17">
      <c r="A51" s="31" t="s">
        <v>49</v>
      </c>
      <c r="B51" s="32" t="s">
        <v>43</v>
      </c>
      <c r="C51" s="33">
        <v>55796.414299999997</v>
      </c>
      <c r="D51" s="33">
        <v>5.9999999999999995E-4</v>
      </c>
      <c r="E51" s="1">
        <f>+(C51-C$7)/C$8</f>
        <v>5084.471548417383</v>
      </c>
      <c r="F51" s="1">
        <f>ROUND(2*E51,0)/2</f>
        <v>5084.5</v>
      </c>
      <c r="G51" s="1">
        <f>+C51-(C$7+F51*C$8)</f>
        <v>-1.8120500004442874E-2</v>
      </c>
      <c r="K51" s="1">
        <f>+G51</f>
        <v>-1.8120500004442874E-2</v>
      </c>
      <c r="O51" s="1">
        <f ca="1">+C$11+C$12*$F51</f>
        <v>-1.9362983367049752E-2</v>
      </c>
      <c r="Q51" s="50">
        <f>+C51-15018.5</f>
        <v>40777.914299999997</v>
      </c>
    </row>
    <row r="52" spans="1:17">
      <c r="A52" s="31" t="s">
        <v>49</v>
      </c>
      <c r="B52" s="32" t="s">
        <v>44</v>
      </c>
      <c r="C52" s="33">
        <v>55802.457600000002</v>
      </c>
      <c r="D52" s="33">
        <v>8.9999999999999998E-4</v>
      </c>
      <c r="E52" s="1">
        <f>+(C52-C$7)/C$8</f>
        <v>5093.9603290369332</v>
      </c>
      <c r="F52" s="1">
        <f>ROUND(2*E52,0)/2</f>
        <v>5094</v>
      </c>
      <c r="G52" s="1">
        <f>+C52-(C$7+F52*C$8)</f>
        <v>-2.5265999996918254E-2</v>
      </c>
      <c r="K52" s="1">
        <f>+G52</f>
        <v>-2.5265999996918254E-2</v>
      </c>
      <c r="O52" s="1">
        <f ca="1">+C$11+C$12*$F52</f>
        <v>-1.9388617939921748E-2</v>
      </c>
      <c r="Q52" s="50">
        <f>+C52-15018.5</f>
        <v>40783.957600000002</v>
      </c>
    </row>
    <row r="53" spans="1:17">
      <c r="A53" s="27" t="s">
        <v>50</v>
      </c>
      <c r="B53" s="29" t="s">
        <v>44</v>
      </c>
      <c r="C53" s="30">
        <v>55830.482199999999</v>
      </c>
      <c r="D53" s="30">
        <v>1.1999999999999999E-3</v>
      </c>
      <c r="E53" s="1">
        <f>+(C53-C$7)/C$8</f>
        <v>5137.9626591132837</v>
      </c>
      <c r="F53" s="1">
        <f>ROUND(2*E53,0)/2</f>
        <v>5138</v>
      </c>
      <c r="G53" s="1">
        <f>+C53-(C$7+F53*C$8)</f>
        <v>-2.3781999996572267E-2</v>
      </c>
      <c r="K53" s="1">
        <f>+G53</f>
        <v>-2.3781999996572267E-2</v>
      </c>
      <c r="O53" s="1">
        <f ca="1">+C$11+C$12*$F53</f>
        <v>-1.9507346487960486E-2</v>
      </c>
      <c r="Q53" s="50">
        <f>+C53-15018.5</f>
        <v>40811.982199999999</v>
      </c>
    </row>
    <row r="54" spans="1:17">
      <c r="A54" s="27" t="s">
        <v>50</v>
      </c>
      <c r="B54" s="29" t="s">
        <v>44</v>
      </c>
      <c r="C54" s="30">
        <v>55832.392399999997</v>
      </c>
      <c r="D54" s="30">
        <v>1.6999999999999999E-3</v>
      </c>
      <c r="E54" s="1">
        <f>+(C54-C$7)/C$8</f>
        <v>5140.9619258614903</v>
      </c>
      <c r="F54" s="1">
        <f>ROUND(2*E54,0)/2</f>
        <v>5141</v>
      </c>
      <c r="G54" s="1">
        <f>+C54-(C$7+F54*C$8)</f>
        <v>-2.4249000001873355E-2</v>
      </c>
      <c r="K54" s="1">
        <f>+G54</f>
        <v>-2.4249000001873355E-2</v>
      </c>
      <c r="O54" s="1">
        <f ca="1">+C$11+C$12*$F54</f>
        <v>-1.9515441616235855E-2</v>
      </c>
      <c r="Q54" s="50">
        <f>+C54-15018.5</f>
        <v>40813.892399999997</v>
      </c>
    </row>
    <row r="55" spans="1:17">
      <c r="A55" s="27" t="s">
        <v>50</v>
      </c>
      <c r="B55" s="29" t="s">
        <v>43</v>
      </c>
      <c r="C55" s="30">
        <v>55833.352899999998</v>
      </c>
      <c r="D55" s="30">
        <v>5.9999999999999995E-4</v>
      </c>
      <c r="E55" s="1">
        <f>+(C55-C$7)/C$8</f>
        <v>5142.4700379500982</v>
      </c>
      <c r="F55" s="1">
        <f>ROUND(2*E55,0)/2</f>
        <v>5142.5</v>
      </c>
      <c r="G55" s="1">
        <f>+C55-(C$7+F55*C$8)</f>
        <v>-1.9082500002696179E-2</v>
      </c>
      <c r="K55" s="1">
        <f>+G55</f>
        <v>-1.9082500002696179E-2</v>
      </c>
      <c r="O55" s="1">
        <f ca="1">+C$11+C$12*$F55</f>
        <v>-1.9519489180373537E-2</v>
      </c>
      <c r="Q55" s="50">
        <f>+C55-15018.5</f>
        <v>40814.852899999998</v>
      </c>
    </row>
    <row r="56" spans="1:17">
      <c r="A56" s="27" t="s">
        <v>50</v>
      </c>
      <c r="B56" s="29" t="s">
        <v>44</v>
      </c>
      <c r="C56" s="30">
        <v>55834.303399999997</v>
      </c>
      <c r="D56" s="30">
        <v>8.9999999999999998E-4</v>
      </c>
      <c r="E56" s="1">
        <f>+(C56-C$7)/C$8</f>
        <v>5143.9624487155515</v>
      </c>
      <c r="F56" s="1">
        <f>ROUND(2*E56,0)/2</f>
        <v>5144</v>
      </c>
      <c r="G56" s="1">
        <f>+C56-(C$7+F56*C$8)</f>
        <v>-2.3915999998280313E-2</v>
      </c>
      <c r="K56" s="1">
        <f>+G56</f>
        <v>-2.3915999998280313E-2</v>
      </c>
      <c r="O56" s="1">
        <f ca="1">+C$11+C$12*$F56</f>
        <v>-1.9523536744511225E-2</v>
      </c>
      <c r="Q56" s="50">
        <f>+C56-15018.5</f>
        <v>40815.803399999997</v>
      </c>
    </row>
    <row r="57" spans="1:17">
      <c r="A57" s="22" t="s">
        <v>51</v>
      </c>
      <c r="B57" s="23" t="s">
        <v>44</v>
      </c>
      <c r="C57" s="22">
        <v>55853.408199999998</v>
      </c>
      <c r="D57" s="22">
        <v>4.0000000000000002E-4</v>
      </c>
      <c r="E57" s="1">
        <f>+(C57-C$7)/C$8</f>
        <v>5173.9595125681235</v>
      </c>
      <c r="F57" s="1">
        <f>ROUND(2*E57,0)/2</f>
        <v>5174</v>
      </c>
      <c r="G57" s="1">
        <f>+C57-(C$7+F57*C$8)</f>
        <v>-2.5785999998333864E-2</v>
      </c>
      <c r="K57" s="1">
        <f>+G57</f>
        <v>-2.5785999998333864E-2</v>
      </c>
      <c r="O57" s="1">
        <f ca="1">+C$11+C$12*$F57</f>
        <v>-1.9604488027264905E-2</v>
      </c>
      <c r="Q57" s="50">
        <f>+C57-15018.5</f>
        <v>40834.908199999998</v>
      </c>
    </row>
    <row r="58" spans="1:17">
      <c r="A58" s="22" t="s">
        <v>51</v>
      </c>
      <c r="B58" s="23" t="s">
        <v>43</v>
      </c>
      <c r="C58" s="22">
        <v>55854.371800000001</v>
      </c>
      <c r="D58" s="22">
        <v>4.0000000000000002E-4</v>
      </c>
      <c r="E58" s="1">
        <f>+(C58-C$7)/C$8</f>
        <v>5175.4724920669105</v>
      </c>
      <c r="F58" s="1">
        <f>ROUND(2*E58,0)/2</f>
        <v>5175.5</v>
      </c>
      <c r="G58" s="1">
        <f>+C58-(C$7+F58*C$8)</f>
        <v>-1.7519499997433741E-2</v>
      </c>
      <c r="K58" s="1">
        <f>+G58</f>
        <v>-1.7519499997433741E-2</v>
      </c>
      <c r="O58" s="1">
        <f ca="1">+C$11+C$12*$F58</f>
        <v>-1.960853559140259E-2</v>
      </c>
      <c r="Q58" s="50">
        <f>+C58-15018.5</f>
        <v>40835.871800000001</v>
      </c>
    </row>
    <row r="59" spans="1:17">
      <c r="A59" s="31" t="s">
        <v>49</v>
      </c>
      <c r="B59" s="32" t="s">
        <v>44</v>
      </c>
      <c r="C59" s="33">
        <v>55855.316500000001</v>
      </c>
      <c r="D59" s="33">
        <v>5.9999999999999995E-4</v>
      </c>
      <c r="E59" s="1">
        <f>+(C59-C$7)/C$8</f>
        <v>5176.955796064939</v>
      </c>
      <c r="F59" s="1">
        <f>ROUND(2*E59,0)/2</f>
        <v>5177</v>
      </c>
      <c r="G59" s="1">
        <f>+C59-(C$7+F59*C$8)</f>
        <v>-2.8152999999292661E-2</v>
      </c>
      <c r="K59" s="1">
        <f>+G59</f>
        <v>-2.8152999999292661E-2</v>
      </c>
      <c r="O59" s="1">
        <f ca="1">+C$11+C$12*$F59</f>
        <v>-1.9612583155540271E-2</v>
      </c>
      <c r="Q59" s="50">
        <f>+C59-15018.5</f>
        <v>40836.816500000001</v>
      </c>
    </row>
    <row r="60" spans="1:17">
      <c r="A60" s="22" t="s">
        <v>51</v>
      </c>
      <c r="B60" s="23" t="s">
        <v>44</v>
      </c>
      <c r="C60" s="22">
        <v>55855.320699999997</v>
      </c>
      <c r="D60" s="22">
        <v>1E-4</v>
      </c>
      <c r="E60" s="1">
        <f>+(C60-C$7)/C$8</f>
        <v>5176.9623906206552</v>
      </c>
      <c r="F60" s="1">
        <f>ROUND(2*E60,0)/2</f>
        <v>5177</v>
      </c>
      <c r="G60" s="1">
        <f>+C60-(C$7+F60*C$8)</f>
        <v>-2.3953000003530178E-2</v>
      </c>
      <c r="K60" s="1">
        <f>+G60</f>
        <v>-2.3953000003530178E-2</v>
      </c>
      <c r="O60" s="1">
        <f ca="1">+C$11+C$12*$F60</f>
        <v>-1.9612583155540271E-2</v>
      </c>
      <c r="Q60" s="50">
        <f>+C60-15018.5</f>
        <v>40836.820699999997</v>
      </c>
    </row>
    <row r="61" spans="1:17">
      <c r="A61" s="22" t="s">
        <v>52</v>
      </c>
      <c r="B61" s="23" t="s">
        <v>44</v>
      </c>
      <c r="C61" s="22">
        <v>55882.705499999996</v>
      </c>
      <c r="D61" s="22">
        <v>5.0000000000000001E-4</v>
      </c>
      <c r="E61" s="1">
        <f>+(C61-C$7)/C$8</f>
        <v>5219.9601500418412</v>
      </c>
      <c r="F61" s="1">
        <f>ROUND(2*E61,0)/2</f>
        <v>5220</v>
      </c>
      <c r="G61" s="1">
        <f>+C61-(C$7+F61*C$8)</f>
        <v>-2.5379999999131542E-2</v>
      </c>
      <c r="K61" s="1">
        <f>+G61</f>
        <v>-2.5379999999131542E-2</v>
      </c>
      <c r="O61" s="1">
        <f ca="1">+C$11+C$12*$F61</f>
        <v>-1.9728613327487217E-2</v>
      </c>
      <c r="Q61" s="50">
        <f>+C61-15018.5</f>
        <v>40864.205499999996</v>
      </c>
    </row>
    <row r="62" spans="1:17">
      <c r="A62" s="27" t="s">
        <v>53</v>
      </c>
      <c r="B62" s="26" t="s">
        <v>44</v>
      </c>
      <c r="C62" s="25">
        <v>56238.722999999998</v>
      </c>
      <c r="D62" s="25">
        <v>6.0000000000000006E-4</v>
      </c>
      <c r="E62" s="1">
        <f>+(C62-C$7)/C$8</f>
        <v>5778.9547315152249</v>
      </c>
      <c r="F62" s="1">
        <f>ROUND(2*E62,0)/2</f>
        <v>5779</v>
      </c>
      <c r="G62" s="1">
        <f>+C62-(C$7+F62*C$8)</f>
        <v>-2.8831000003265217E-2</v>
      </c>
      <c r="K62" s="1">
        <f>+G62</f>
        <v>-2.8831000003265217E-2</v>
      </c>
      <c r="O62" s="1">
        <f ca="1">+C$11+C$12*$F62</f>
        <v>-2.1237005562797506E-2</v>
      </c>
      <c r="Q62" s="50">
        <f>+C62-15018.5</f>
        <v>41220.222999999998</v>
      </c>
    </row>
    <row r="63" spans="1:17">
      <c r="A63" s="25" t="s">
        <v>54</v>
      </c>
      <c r="B63" s="26" t="s">
        <v>44</v>
      </c>
      <c r="C63" s="34">
        <v>56567.347629999997</v>
      </c>
      <c r="D63" s="25">
        <v>2.9999999999999997E-4</v>
      </c>
      <c r="E63" s="1">
        <f>+(C63-C$7)/C$8</f>
        <v>6294.9388825996339</v>
      </c>
      <c r="F63" s="1">
        <f>ROUND(2*E63,0)/2</f>
        <v>6295</v>
      </c>
      <c r="G63" s="1">
        <f>+C63-(C$7+F63*C$8)</f>
        <v>-3.8925000000745058E-2</v>
      </c>
      <c r="K63" s="1">
        <f>+G63</f>
        <v>-3.8925000000745058E-2</v>
      </c>
      <c r="O63" s="1">
        <f ca="1">+C$11+C$12*$F63</f>
        <v>-2.2629367626160846E-2</v>
      </c>
      <c r="Q63" s="50">
        <f>+C63-15018.5</f>
        <v>41548.847629999997</v>
      </c>
    </row>
    <row r="64" spans="1:17">
      <c r="A64" s="28" t="s">
        <v>55</v>
      </c>
      <c r="B64" s="29" t="s">
        <v>44</v>
      </c>
      <c r="C64" s="25">
        <v>56588.372300000003</v>
      </c>
      <c r="D64" s="30">
        <v>3.8E-3</v>
      </c>
      <c r="E64" s="1">
        <f>+(C64-C$7)/C$8</f>
        <v>6327.9503963799098</v>
      </c>
      <c r="F64" s="1">
        <f>ROUND(2*E64,0)/2</f>
        <v>6328</v>
      </c>
      <c r="G64" s="1">
        <f>+C64-(C$7+F64*C$8)</f>
        <v>-3.1591999992087949E-2</v>
      </c>
      <c r="J64" s="1">
        <f>+G64</f>
        <v>-3.1591999992087949E-2</v>
      </c>
      <c r="O64" s="1">
        <f ca="1">+C$11+C$12*$F64</f>
        <v>-2.27184140371899E-2</v>
      </c>
      <c r="Q64" s="50">
        <f>+C64-15018.5</f>
        <v>41569.872300000003</v>
      </c>
    </row>
    <row r="65" spans="1:17">
      <c r="A65" s="30" t="s">
        <v>56</v>
      </c>
      <c r="B65" s="26"/>
      <c r="C65" s="30">
        <v>56930.3776</v>
      </c>
      <c r="D65" s="30">
        <v>5.3E-3</v>
      </c>
      <c r="E65" s="1">
        <f>+(C65-C$7)/C$8</f>
        <v>6864.9439698283395</v>
      </c>
      <c r="F65" s="1">
        <f>ROUND(2*E65,0)/2</f>
        <v>6865</v>
      </c>
      <c r="G65" s="1">
        <f>+C65-(C$7+F65*C$8)</f>
        <v>-3.5684999995282851E-2</v>
      </c>
      <c r="J65" s="1">
        <f>+G65</f>
        <v>-3.5684999995282851E-2</v>
      </c>
      <c r="O65" s="1">
        <f ca="1">+C$11+C$12*$F65</f>
        <v>-2.416744199848082E-2</v>
      </c>
      <c r="Q65" s="50">
        <f>+C65-15018.5</f>
        <v>41911.8776</v>
      </c>
    </row>
    <row r="66" spans="1:17">
      <c r="A66" s="35" t="s">
        <v>57</v>
      </c>
      <c r="B66" s="36" t="s">
        <v>44</v>
      </c>
      <c r="C66" s="37">
        <v>57276.527199999997</v>
      </c>
      <c r="D66" s="37">
        <v>6.6E-3</v>
      </c>
      <c r="E66" s="1">
        <f>+(C66-C$7)/C$8</f>
        <v>7408.4446426300319</v>
      </c>
      <c r="F66" s="1">
        <f>ROUND(2*E66,0)/2</f>
        <v>7408.5</v>
      </c>
      <c r="G66" s="1">
        <f>+C66-(C$7+F66*C$8)</f>
        <v>-3.5256499999377411E-2</v>
      </c>
      <c r="K66" s="1">
        <f>+G66</f>
        <v>-3.5256499999377411E-2</v>
      </c>
      <c r="O66" s="1">
        <f ca="1">+C$11+C$12*$F66</f>
        <v>-2.5634009404368371E-2</v>
      </c>
      <c r="Q66" s="50">
        <f>+C66-15018.5</f>
        <v>42258.027199999997</v>
      </c>
    </row>
    <row r="67" spans="1:17">
      <c r="A67" s="35" t="s">
        <v>57</v>
      </c>
      <c r="B67" s="36" t="s">
        <v>44</v>
      </c>
      <c r="C67" s="37">
        <v>57278.4378</v>
      </c>
      <c r="D67" s="37">
        <v>4.5999999999999999E-3</v>
      </c>
      <c r="E67" s="1">
        <f>+(C67-C$7)/C$8</f>
        <v>7411.4445374311717</v>
      </c>
      <c r="F67" s="1">
        <f>ROUND(2*E67,0)/2</f>
        <v>7411.5</v>
      </c>
      <c r="G67" s="1">
        <f>+C67-(C$7+F67*C$8)</f>
        <v>-3.5323500000231434E-2</v>
      </c>
      <c r="K67" s="1">
        <f>+G67</f>
        <v>-3.5323500000231434E-2</v>
      </c>
      <c r="O67" s="1">
        <f ca="1">+C$11+C$12*$F67</f>
        <v>-2.5642104532643737E-2</v>
      </c>
      <c r="Q67" s="50">
        <f>+C67-15018.5</f>
        <v>42259.9378</v>
      </c>
    </row>
    <row r="68" spans="1:17">
      <c r="A68" s="44" t="s">
        <v>60</v>
      </c>
      <c r="B68" s="45" t="s">
        <v>43</v>
      </c>
      <c r="C68" s="46">
        <v>57748.532700000003</v>
      </c>
      <c r="D68" s="46">
        <v>2.0000000000000001E-4</v>
      </c>
      <c r="E68" s="1">
        <f>+(C68-C$7)/C$8</f>
        <v>8149.5557310614649</v>
      </c>
      <c r="F68" s="1">
        <f>ROUND(2*E68,0)/2</f>
        <v>8149.5</v>
      </c>
      <c r="G68" s="1">
        <f>+C68-(C$7+F68*C$8)</f>
        <v>3.5494500007189345E-2</v>
      </c>
      <c r="I68" s="1">
        <f>+G68</f>
        <v>3.5494500007189345E-2</v>
      </c>
      <c r="O68" s="1">
        <f ca="1">+C$11+C$12*$F68</f>
        <v>-2.7633506088384333E-2</v>
      </c>
      <c r="Q68" s="50">
        <f>+C68-15018.5</f>
        <v>42730.032700000003</v>
      </c>
    </row>
    <row r="69" spans="1:17">
      <c r="A69" s="38" t="s">
        <v>58</v>
      </c>
      <c r="B69" s="39" t="s">
        <v>44</v>
      </c>
      <c r="C69" s="40">
        <v>58011.487500000003</v>
      </c>
      <c r="D69" s="40">
        <v>2.9999999999999997E-4</v>
      </c>
      <c r="E69" s="1">
        <f>+(C69-C$7)/C$8</f>
        <v>8562.4295599390225</v>
      </c>
      <c r="F69" s="1">
        <f>ROUND(2*E69,0)/2</f>
        <v>8562.5</v>
      </c>
      <c r="G69" s="1">
        <f>+C69-(C$7+F69*C$8)</f>
        <v>-4.4862499998998828E-2</v>
      </c>
      <c r="K69" s="1">
        <f>+G69</f>
        <v>-4.4862499998998828E-2</v>
      </c>
      <c r="O69" s="1">
        <f ca="1">+C$11+C$12*$F69</f>
        <v>-2.8747935414293366E-2</v>
      </c>
      <c r="Q69" s="50">
        <f>+C69-15018.5</f>
        <v>42992.987500000003</v>
      </c>
    </row>
    <row r="70" spans="1:17">
      <c r="A70" s="41" t="s">
        <v>59</v>
      </c>
      <c r="B70" s="42" t="s">
        <v>44</v>
      </c>
      <c r="C70" s="43">
        <v>58056.385999999999</v>
      </c>
      <c r="D70" s="43">
        <v>4.0000000000000001E-3</v>
      </c>
      <c r="E70" s="1">
        <f>+(C70-C$7)/C$8</f>
        <v>8632.9261456862969</v>
      </c>
      <c r="F70" s="1">
        <f>ROUND(2*E70,0)/2</f>
        <v>8633</v>
      </c>
      <c r="G70" s="1">
        <f>+C70-(C$7+F70*C$8)</f>
        <v>-4.7036999996635132E-2</v>
      </c>
      <c r="I70" s="1">
        <f>+G70</f>
        <v>-4.7036999996635132E-2</v>
      </c>
      <c r="O70" s="1">
        <f ca="1">+C$11+C$12*$F70</f>
        <v>-2.8938170928764519E-2</v>
      </c>
      <c r="Q70" s="50">
        <f>+C70-15018.5</f>
        <v>43037.885999999999</v>
      </c>
    </row>
    <row r="71" spans="1:17" ht="12" customHeight="1">
      <c r="A71" s="41" t="s">
        <v>59</v>
      </c>
      <c r="B71" s="42" t="s">
        <v>44</v>
      </c>
      <c r="C71" s="43">
        <v>58391.39</v>
      </c>
      <c r="D71" s="43">
        <v>5.0000000000000001E-3</v>
      </c>
      <c r="E71" s="1">
        <f>+(C71-C$7)/C$8</f>
        <v>9158.9267517573717</v>
      </c>
      <c r="F71" s="1">
        <f>ROUND(2*E71,0)/2</f>
        <v>9159</v>
      </c>
      <c r="G71" s="1">
        <f>+C71-(C$7+F71*C$8)</f>
        <v>-4.6650999996927567E-2</v>
      </c>
      <c r="I71" s="1">
        <f>+G71</f>
        <v>-4.6650999996927567E-2</v>
      </c>
      <c r="O71" s="1">
        <f ca="1">+C$11+C$12*$F71</f>
        <v>-3.0357516753045755E-2</v>
      </c>
      <c r="Q71" s="50">
        <f>+C71-15018.5</f>
        <v>43372.89</v>
      </c>
    </row>
    <row r="72" spans="1:17" ht="12" customHeight="1">
      <c r="A72" s="44" t="s">
        <v>60</v>
      </c>
      <c r="B72" s="45" t="s">
        <v>44</v>
      </c>
      <c r="C72" s="46">
        <v>58708.676599999999</v>
      </c>
      <c r="D72" s="46">
        <v>2.9999999999999997E-4</v>
      </c>
      <c r="E72" s="1">
        <f>+(C72-C$7)/C$8</f>
        <v>9657.108695549774</v>
      </c>
      <c r="F72" s="1">
        <f>ROUND(2*E72,0)/2</f>
        <v>9657</v>
      </c>
      <c r="G72" s="1">
        <f>+C72-(C$7+F72*C$8)</f>
        <v>6.9226999999955297E-2</v>
      </c>
      <c r="I72" s="1">
        <f>+G72</f>
        <v>6.9226999999955297E-2</v>
      </c>
      <c r="O72" s="1">
        <f ca="1">+C$11+C$12*$F72</f>
        <v>-3.1701308046756888E-2</v>
      </c>
      <c r="Q72" s="50">
        <f>+C72-15018.5</f>
        <v>43690.176599999999</v>
      </c>
    </row>
    <row r="73" spans="1:17" ht="12" customHeight="1">
      <c r="A73" s="47" t="s">
        <v>61</v>
      </c>
      <c r="B73" s="48" t="s">
        <v>44</v>
      </c>
      <c r="C73" s="49">
        <v>59175.387600000002</v>
      </c>
      <c r="D73" s="49">
        <v>8.0000000000000004E-4</v>
      </c>
      <c r="E73" s="1">
        <f>+(C73-C$7)/C$8</f>
        <v>10389.906718439168</v>
      </c>
      <c r="F73" s="1">
        <f>ROUND(2*E73,0)/2</f>
        <v>10390</v>
      </c>
      <c r="G73" s="1">
        <f>+C73-(C$7+F73*C$8)</f>
        <v>-5.9409999994386453E-2</v>
      </c>
      <c r="I73" s="1">
        <f>+G73</f>
        <v>-5.9409999994386453E-2</v>
      </c>
      <c r="O73" s="1">
        <f ca="1">+C$11+C$12*$F73</f>
        <v>-3.3679217722038537E-2</v>
      </c>
      <c r="Q73" s="50">
        <f>+C73-15018.5</f>
        <v>44156.887600000002</v>
      </c>
    </row>
    <row r="74" spans="1:17" ht="12" customHeight="1">
      <c r="A74" s="54" t="s">
        <v>62</v>
      </c>
      <c r="B74" s="52" t="s">
        <v>44</v>
      </c>
      <c r="C74" s="53">
        <v>59496.374900000003</v>
      </c>
      <c r="D74" s="51">
        <v>5.0000000000000001E-4</v>
      </c>
      <c r="E74" s="1">
        <f>+(C74-C$7)/C$8</f>
        <v>10893.899250889879</v>
      </c>
      <c r="F74" s="1">
        <f>ROUND(2*E74,0)/2</f>
        <v>10894</v>
      </c>
      <c r="G74" s="1">
        <f>+C74-(C$7+F74*C$8)</f>
        <v>-6.4165999996475875E-2</v>
      </c>
      <c r="I74" s="1">
        <f>+G74</f>
        <v>-6.4165999996475875E-2</v>
      </c>
      <c r="O74" s="1">
        <f ca="1">+C$11+C$12*$F74</f>
        <v>-3.5039199272300404E-2</v>
      </c>
      <c r="Q74" s="50">
        <f>+C74-15018.5</f>
        <v>44477.874900000003</v>
      </c>
    </row>
    <row r="75" spans="1:17" ht="12" customHeight="1"/>
  </sheetData>
  <sheetProtection selectLockedCells="1" selectUnlockedCells="1"/>
  <sortState xmlns:xlrd2="http://schemas.microsoft.com/office/spreadsheetml/2017/richdata2" ref="A21:Q74">
    <sortCondition ref="C21:C74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2022-03-30T05:54:18Z</dcterms:created>
  <dcterms:modified xsi:type="dcterms:W3CDTF">2023-01-21T05:34:14Z</dcterms:modified>
</cp:coreProperties>
</file>