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75308903-0943-426D-8BCA-8D1A641BD05C}" xr6:coauthVersionLast="47" xr6:coauthVersionMax="47" xr10:uidLastSave="{00000000-0000-0000-0000-000000000000}"/>
  <bookViews>
    <workbookView xWindow="13695" yWindow="480" windowWidth="12735" windowHeight="1458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7" i="1" l="1"/>
  <c r="F27" i="1" s="1"/>
  <c r="G27" i="1" s="1"/>
  <c r="K27" i="1" s="1"/>
  <c r="Q27" i="1"/>
  <c r="E28" i="1"/>
  <c r="F28" i="1" s="1"/>
  <c r="G28" i="1" s="1"/>
  <c r="K28" i="1" s="1"/>
  <c r="Q28" i="1"/>
  <c r="Q26" i="1"/>
  <c r="C7" i="1"/>
  <c r="C8" i="1"/>
  <c r="E25" i="1"/>
  <c r="F25" i="1"/>
  <c r="U25" i="1"/>
  <c r="E9" i="1"/>
  <c r="D9" i="1"/>
  <c r="C21" i="1"/>
  <c r="E21" i="1"/>
  <c r="F21" i="1"/>
  <c r="G21" i="1"/>
  <c r="I21" i="1"/>
  <c r="E22" i="1"/>
  <c r="F22" i="1"/>
  <c r="G22" i="1"/>
  <c r="K22" i="1"/>
  <c r="E23" i="1"/>
  <c r="F23" i="1"/>
  <c r="G23" i="1"/>
  <c r="K23" i="1"/>
  <c r="Q24" i="1"/>
  <c r="Q25" i="1"/>
  <c r="Q23" i="1"/>
  <c r="Q22" i="1"/>
  <c r="A21" i="1"/>
  <c r="D8" i="1"/>
  <c r="F16" i="1"/>
  <c r="F17" i="1" s="1"/>
  <c r="C17" i="1"/>
  <c r="Q21" i="1"/>
  <c r="E24" i="1"/>
  <c r="F24" i="1"/>
  <c r="G24" i="1"/>
  <c r="E26" i="1"/>
  <c r="F26" i="1"/>
  <c r="G26" i="1"/>
  <c r="K26" i="1"/>
  <c r="K24" i="1"/>
  <c r="C12" i="1"/>
  <c r="C11" i="1"/>
  <c r="O28" i="1" l="1"/>
  <c r="O27" i="1"/>
  <c r="O26" i="1"/>
  <c r="O21" i="1"/>
  <c r="O23" i="1"/>
  <c r="C15" i="1"/>
  <c r="O24" i="1"/>
  <c r="O22" i="1"/>
  <c r="O25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<sst xmlns="http://schemas.openxmlformats.org/spreadsheetml/2006/main" count="63" uniqueCount="54">
  <si>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</si>
  <si>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</si>
  <si>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</si>
  <si>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</si>
  <si>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</si>
  <si>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</si>
  <si>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</si>
  <si>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</si>
  <si>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</si>
  <si>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</si>
  <si>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</si>
  <si>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</si>
  <si>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</si>
  <si>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</si>
  <si>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</si>
  <si>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</si>
  <si>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</si>
  <si>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</si>
  <si>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</si>
  <si>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</si>
  <si>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</si>
  <si>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</si>
  <si>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</si>
  <si>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</si>
  <si>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</si>
  <si>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</si>
  <si>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</si>
  <si>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</si>
  <si>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</si>
  <si>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</si>
  <si>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</si>
  <si>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</si>
  <si>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</si>
  <si>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</si>
  <si>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</si>
  <si>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</si>
  <si>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</si>
  <si>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pg</t>
  </si>
  <si>
    <t>vis</t>
  </si>
  <si>
    <t>PE</t>
  </si>
  <si>
    <t>CCD</t>
  </si>
  <si>
    <t>V0478 Peg</t>
  </si>
  <si>
    <t>2015-12-20</t>
  </si>
  <si>
    <t xml:space="preserve">G1687-0659 </t>
  </si>
  <si>
    <t>EA</t>
  </si>
  <si>
    <t xml:space="preserve">V0478 Peg / GSC 687-0659 </t>
  </si>
  <si>
    <t>GCVS</t>
  </si>
  <si>
    <t>IBVS 6149</t>
  </si>
  <si>
    <t>IBVS 6157</t>
  </si>
  <si>
    <t>I</t>
  </si>
  <si>
    <t>OEJV 0179</t>
  </si>
  <si>
    <t>BAD?</t>
  </si>
  <si>
    <t>JBAV, 55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</si>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</sst>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3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7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17" fillId="0" borderId="0"/>
    <xf numFmtId="0" fontId="19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5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6" fillId="24" borderId="5" xfId="0" applyFont="1" applyFill="1" applyBorder="1" applyAlignment="1">
      <alignment vertical="center"/>
    </xf>
    <xf numFmtId="0" fontId="17" fillId="0" borderId="5" xfId="0" applyFont="1" applyBorder="1" applyAlignment="1">
      <alignment vertical="center"/>
    </xf>
    <xf numFmtId="0" fontId="18" fillId="0" borderId="5" xfId="0" applyNumberFormat="1" applyFont="1" applyBorder="1" applyAlignment="1">
      <alignment horizontal="left" vertical="center"/>
    </xf>
    <xf numFmtId="0" fontId="17" fillId="0" borderId="5" xfId="0" applyNumberFormat="1" applyFont="1" applyBorder="1" applyAlignment="1">
      <alignment horizontal="left" vertical="center"/>
    </xf>
    <xf numFmtId="0" fontId="17" fillId="25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7" fillId="0" borderId="5" xfId="0" quotePrefix="1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7" fillId="0" borderId="11" xfId="0" applyFont="1" applyBorder="1" applyAlignment="1">
      <alignment vertical="center"/>
    </xf>
    <xf numFmtId="0" fontId="18" fillId="0" borderId="0" xfId="0" applyFont="1" applyAlignment="1">
      <alignment horizontal="left" wrapText="1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33" fillId="0" borderId="0" xfId="41" applyFont="1"/>
    <xf numFmtId="0" fontId="5" fillId="0" borderId="0" xfId="41" applyFont="1"/>
    <xf numFmtId="0" fontId="5" fillId="0" borderId="0" xfId="41" applyFont="1" applyAlignment="1">
      <alignment horizontal="center"/>
    </xf>
    <xf numFmtId="0" fontId="5" fillId="0" borderId="0" xfId="41" applyFont="1" applyAlignment="1">
      <alignment horizontal="left"/>
    </xf>
    <xf numFmtId="0" fontId="33" fillId="0" borderId="0" xfId="41" applyFont="1" applyAlignment="1">
      <alignment horizontal="center" wrapText="1"/>
    </xf>
    <xf numFmtId="0" fontId="33" fillId="0" borderId="0" xfId="41" applyFont="1" applyAlignment="1">
      <alignment horizontal="left" wrapText="1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172" fontId="34" fillId="0" borderId="0" xfId="0" applyNumberFormat="1" applyFont="1" applyAlignment="1">
      <alignment vertic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V478 Peg - O-C Diagr.</a:t>
            </a:r>
          </a:p>
        </c:rich>
      </c:tx>
      <c:layout>
        <c:manualLayout>
          <c:xMode val="edge"/>
          <c:yMode val="edge"/>
          <c:x val="0.3744360902255639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2.0999999999999999E-3</c:v>
                  </c:pt>
                  <c:pt idx="2">
                    <c:v>2.7000000000000001E-3</c:v>
                  </c:pt>
                  <c:pt idx="3">
                    <c:v>5.0000000000000001E-4</c:v>
                  </c:pt>
                  <c:pt idx="4">
                    <c:v>6.9999999999999999E-4</c:v>
                  </c:pt>
                  <c:pt idx="5">
                    <c:v>5.0000000000000001E-4</c:v>
                  </c:pt>
                  <c:pt idx="6">
                    <c:v>1E-3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2.0999999999999999E-3</c:v>
                  </c:pt>
                  <c:pt idx="2">
                    <c:v>2.7000000000000001E-3</c:v>
                  </c:pt>
                  <c:pt idx="3">
                    <c:v>5.0000000000000001E-4</c:v>
                  </c:pt>
                  <c:pt idx="4">
                    <c:v>6.9999999999999999E-4</c:v>
                  </c:pt>
                  <c:pt idx="5">
                    <c:v>5.0000000000000001E-4</c:v>
                  </c:pt>
                  <c:pt idx="6">
                    <c:v>1E-3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2327</c:v>
                </c:pt>
                <c:pt idx="2">
                  <c:v>2590</c:v>
                </c:pt>
                <c:pt idx="3">
                  <c:v>2348</c:v>
                </c:pt>
                <c:pt idx="4">
                  <c:v>2920</c:v>
                </c:pt>
                <c:pt idx="5">
                  <c:v>3176</c:v>
                </c:pt>
                <c:pt idx="6">
                  <c:v>4249</c:v>
                </c:pt>
                <c:pt idx="7">
                  <c:v>4294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F4F-4996-8F86-55327D88E28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2.0999999999999999E-3</c:v>
                  </c:pt>
                  <c:pt idx="2">
                    <c:v>2.7000000000000001E-3</c:v>
                  </c:pt>
                  <c:pt idx="3">
                    <c:v>5.0000000000000001E-4</c:v>
                  </c:pt>
                  <c:pt idx="4">
                    <c:v>6.9999999999999999E-4</c:v>
                  </c:pt>
                  <c:pt idx="5">
                    <c:v>5.0000000000000001E-4</c:v>
                  </c:pt>
                  <c:pt idx="6">
                    <c:v>1E-3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2.0999999999999999E-3</c:v>
                  </c:pt>
                  <c:pt idx="2">
                    <c:v>2.7000000000000001E-3</c:v>
                  </c:pt>
                  <c:pt idx="3">
                    <c:v>5.0000000000000001E-4</c:v>
                  </c:pt>
                  <c:pt idx="4">
                    <c:v>6.9999999999999999E-4</c:v>
                  </c:pt>
                  <c:pt idx="5">
                    <c:v>5.0000000000000001E-4</c:v>
                  </c:pt>
                  <c:pt idx="6">
                    <c:v>1E-3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2327</c:v>
                </c:pt>
                <c:pt idx="2">
                  <c:v>2590</c:v>
                </c:pt>
                <c:pt idx="3">
                  <c:v>2348</c:v>
                </c:pt>
                <c:pt idx="4">
                  <c:v>2920</c:v>
                </c:pt>
                <c:pt idx="5">
                  <c:v>3176</c:v>
                </c:pt>
                <c:pt idx="6">
                  <c:v>4249</c:v>
                </c:pt>
                <c:pt idx="7">
                  <c:v>4294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F4F-4996-8F86-55327D88E28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2.0999999999999999E-3</c:v>
                  </c:pt>
                  <c:pt idx="2">
                    <c:v>2.7000000000000001E-3</c:v>
                  </c:pt>
                  <c:pt idx="3">
                    <c:v>5.0000000000000001E-4</c:v>
                  </c:pt>
                  <c:pt idx="4">
                    <c:v>6.9999999999999999E-4</c:v>
                  </c:pt>
                  <c:pt idx="5">
                    <c:v>5.0000000000000001E-4</c:v>
                  </c:pt>
                  <c:pt idx="6">
                    <c:v>1E-3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2.0999999999999999E-3</c:v>
                  </c:pt>
                  <c:pt idx="2">
                    <c:v>2.7000000000000001E-3</c:v>
                  </c:pt>
                  <c:pt idx="3">
                    <c:v>5.0000000000000001E-4</c:v>
                  </c:pt>
                  <c:pt idx="4">
                    <c:v>6.9999999999999999E-4</c:v>
                  </c:pt>
                  <c:pt idx="5">
                    <c:v>5.0000000000000001E-4</c:v>
                  </c:pt>
                  <c:pt idx="6">
                    <c:v>1E-3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2327</c:v>
                </c:pt>
                <c:pt idx="2">
                  <c:v>2590</c:v>
                </c:pt>
                <c:pt idx="3">
                  <c:v>2348</c:v>
                </c:pt>
                <c:pt idx="4">
                  <c:v>2920</c:v>
                </c:pt>
                <c:pt idx="5">
                  <c:v>3176</c:v>
                </c:pt>
                <c:pt idx="6">
                  <c:v>4249</c:v>
                </c:pt>
                <c:pt idx="7">
                  <c:v>4294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F4F-4996-8F86-55327D88E28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2.0999999999999999E-3</c:v>
                  </c:pt>
                  <c:pt idx="2">
                    <c:v>2.7000000000000001E-3</c:v>
                  </c:pt>
                  <c:pt idx="3">
                    <c:v>5.0000000000000001E-4</c:v>
                  </c:pt>
                  <c:pt idx="4">
                    <c:v>6.9999999999999999E-4</c:v>
                  </c:pt>
                  <c:pt idx="5">
                    <c:v>5.0000000000000001E-4</c:v>
                  </c:pt>
                  <c:pt idx="6">
                    <c:v>1E-3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2.0999999999999999E-3</c:v>
                  </c:pt>
                  <c:pt idx="2">
                    <c:v>2.7000000000000001E-3</c:v>
                  </c:pt>
                  <c:pt idx="3">
                    <c:v>5.0000000000000001E-4</c:v>
                  </c:pt>
                  <c:pt idx="4">
                    <c:v>6.9999999999999999E-4</c:v>
                  </c:pt>
                  <c:pt idx="5">
                    <c:v>5.0000000000000001E-4</c:v>
                  </c:pt>
                  <c:pt idx="6">
                    <c:v>1E-3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2327</c:v>
                </c:pt>
                <c:pt idx="2">
                  <c:v>2590</c:v>
                </c:pt>
                <c:pt idx="3">
                  <c:v>2348</c:v>
                </c:pt>
                <c:pt idx="4">
                  <c:v>2920</c:v>
                </c:pt>
                <c:pt idx="5">
                  <c:v>3176</c:v>
                </c:pt>
                <c:pt idx="6">
                  <c:v>4249</c:v>
                </c:pt>
                <c:pt idx="7">
                  <c:v>4294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-5.7600000000093132E-3</c:v>
                </c:pt>
                <c:pt idx="2">
                  <c:v>-6.4999999958672561E-3</c:v>
                </c:pt>
                <c:pt idx="3">
                  <c:v>-5.4600000003119931E-3</c:v>
                </c:pt>
                <c:pt idx="5">
                  <c:v>-5.7999999989988282E-4</c:v>
                </c:pt>
                <c:pt idx="6">
                  <c:v>-1.1819999817817006E-2</c:v>
                </c:pt>
                <c:pt idx="7">
                  <c:v>-4.0199999930337071E-3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F4F-4996-8F86-55327D88E28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2.0999999999999999E-3</c:v>
                  </c:pt>
                  <c:pt idx="2">
                    <c:v>2.7000000000000001E-3</c:v>
                  </c:pt>
                  <c:pt idx="3">
                    <c:v>5.0000000000000001E-4</c:v>
                  </c:pt>
                  <c:pt idx="4">
                    <c:v>6.9999999999999999E-4</c:v>
                  </c:pt>
                  <c:pt idx="5">
                    <c:v>5.0000000000000001E-4</c:v>
                  </c:pt>
                  <c:pt idx="6">
                    <c:v>1E-3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2.0999999999999999E-3</c:v>
                  </c:pt>
                  <c:pt idx="2">
                    <c:v>2.7000000000000001E-3</c:v>
                  </c:pt>
                  <c:pt idx="3">
                    <c:v>5.0000000000000001E-4</c:v>
                  </c:pt>
                  <c:pt idx="4">
                    <c:v>6.9999999999999999E-4</c:v>
                  </c:pt>
                  <c:pt idx="5">
                    <c:v>5.0000000000000001E-4</c:v>
                  </c:pt>
                  <c:pt idx="6">
                    <c:v>1E-3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2327</c:v>
                </c:pt>
                <c:pt idx="2">
                  <c:v>2590</c:v>
                </c:pt>
                <c:pt idx="3">
                  <c:v>2348</c:v>
                </c:pt>
                <c:pt idx="4">
                  <c:v>2920</c:v>
                </c:pt>
                <c:pt idx="5">
                  <c:v>3176</c:v>
                </c:pt>
                <c:pt idx="6">
                  <c:v>4249</c:v>
                </c:pt>
                <c:pt idx="7">
                  <c:v>4294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F4F-4996-8F86-55327D88E28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2.0999999999999999E-3</c:v>
                  </c:pt>
                  <c:pt idx="2">
                    <c:v>2.7000000000000001E-3</c:v>
                  </c:pt>
                  <c:pt idx="3">
                    <c:v>5.0000000000000001E-4</c:v>
                  </c:pt>
                  <c:pt idx="4">
                    <c:v>6.9999999999999999E-4</c:v>
                  </c:pt>
                  <c:pt idx="5">
                    <c:v>5.0000000000000001E-4</c:v>
                  </c:pt>
                  <c:pt idx="6">
                    <c:v>1E-3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2.0999999999999999E-3</c:v>
                  </c:pt>
                  <c:pt idx="2">
                    <c:v>2.7000000000000001E-3</c:v>
                  </c:pt>
                  <c:pt idx="3">
                    <c:v>5.0000000000000001E-4</c:v>
                  </c:pt>
                  <c:pt idx="4">
                    <c:v>6.9999999999999999E-4</c:v>
                  </c:pt>
                  <c:pt idx="5">
                    <c:v>5.0000000000000001E-4</c:v>
                  </c:pt>
                  <c:pt idx="6">
                    <c:v>1E-3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2327</c:v>
                </c:pt>
                <c:pt idx="2">
                  <c:v>2590</c:v>
                </c:pt>
                <c:pt idx="3">
                  <c:v>2348</c:v>
                </c:pt>
                <c:pt idx="4">
                  <c:v>2920</c:v>
                </c:pt>
                <c:pt idx="5">
                  <c:v>3176</c:v>
                </c:pt>
                <c:pt idx="6">
                  <c:v>4249</c:v>
                </c:pt>
                <c:pt idx="7">
                  <c:v>4294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F4F-4996-8F86-55327D88E28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2.0999999999999999E-3</c:v>
                  </c:pt>
                  <c:pt idx="2">
                    <c:v>2.7000000000000001E-3</c:v>
                  </c:pt>
                  <c:pt idx="3">
                    <c:v>5.0000000000000001E-4</c:v>
                  </c:pt>
                  <c:pt idx="4">
                    <c:v>6.9999999999999999E-4</c:v>
                  </c:pt>
                  <c:pt idx="5">
                    <c:v>5.0000000000000001E-4</c:v>
                  </c:pt>
                  <c:pt idx="6">
                    <c:v>1E-3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2.0999999999999999E-3</c:v>
                  </c:pt>
                  <c:pt idx="2">
                    <c:v>2.7000000000000001E-3</c:v>
                  </c:pt>
                  <c:pt idx="3">
                    <c:v>5.0000000000000001E-4</c:v>
                  </c:pt>
                  <c:pt idx="4">
                    <c:v>6.9999999999999999E-4</c:v>
                  </c:pt>
                  <c:pt idx="5">
                    <c:v>5.0000000000000001E-4</c:v>
                  </c:pt>
                  <c:pt idx="6">
                    <c:v>1E-3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2327</c:v>
                </c:pt>
                <c:pt idx="2">
                  <c:v>2590</c:v>
                </c:pt>
                <c:pt idx="3">
                  <c:v>2348</c:v>
                </c:pt>
                <c:pt idx="4">
                  <c:v>2920</c:v>
                </c:pt>
                <c:pt idx="5">
                  <c:v>3176</c:v>
                </c:pt>
                <c:pt idx="6">
                  <c:v>4249</c:v>
                </c:pt>
                <c:pt idx="7">
                  <c:v>4294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F4F-4996-8F86-55327D88E28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2327</c:v>
                </c:pt>
                <c:pt idx="2">
                  <c:v>2590</c:v>
                </c:pt>
                <c:pt idx="3">
                  <c:v>2348</c:v>
                </c:pt>
                <c:pt idx="4">
                  <c:v>2920</c:v>
                </c:pt>
                <c:pt idx="5">
                  <c:v>3176</c:v>
                </c:pt>
                <c:pt idx="6">
                  <c:v>4249</c:v>
                </c:pt>
                <c:pt idx="7">
                  <c:v>4294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-6.5967370579242141E-4</c:v>
                </c:pt>
                <c:pt idx="1">
                  <c:v>-4.2784239458416567E-3</c:v>
                </c:pt>
                <c:pt idx="2">
                  <c:v>-4.6874189235524208E-3</c:v>
                </c:pt>
                <c:pt idx="3">
                  <c:v>-4.3110813394991697E-3</c:v>
                </c:pt>
                <c:pt idx="4">
                  <c:v>-5.2006065381704899E-3</c:v>
                </c:pt>
                <c:pt idx="5">
                  <c:v>-5.5987157179954164E-3</c:v>
                </c:pt>
                <c:pt idx="6">
                  <c:v>-7.2673530224959875E-3</c:v>
                </c:pt>
                <c:pt idx="7">
                  <c:v>-7.3373331517620878E-3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F4F-4996-8F86-55327D88E28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2327</c:v>
                </c:pt>
                <c:pt idx="2">
                  <c:v>2590</c:v>
                </c:pt>
                <c:pt idx="3">
                  <c:v>2348</c:v>
                </c:pt>
                <c:pt idx="4">
                  <c:v>2920</c:v>
                </c:pt>
                <c:pt idx="5">
                  <c:v>3176</c:v>
                </c:pt>
                <c:pt idx="6">
                  <c:v>4249</c:v>
                </c:pt>
                <c:pt idx="7">
                  <c:v>4294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4">
                  <c:v>2.8200000015203841E-3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F4F-4996-8F86-55327D88E2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9469800"/>
        <c:axId val="1"/>
      </c:scatterChart>
      <c:valAx>
        <c:axId val="4794698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94698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03759398496242"/>
          <c:y val="0.92397937099967764"/>
          <c:w val="0.72330827067669157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F18E553-DB88-B722-E847-FD0BA4D6B7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1" t="s">
        <v>45</v>
      </c>
      <c r="F1" s="31" t="s">
        <v>41</v>
      </c>
      <c r="G1" s="38" t="s">
        <v>42</v>
      </c>
      <c r="H1" s="39"/>
      <c r="I1" s="40" t="s">
        <v>43</v>
      </c>
      <c r="J1" s="31" t="s">
        <v>41</v>
      </c>
      <c r="K1" s="33">
        <v>21.55254</v>
      </c>
      <c r="L1" s="34">
        <v>19.371700000000001</v>
      </c>
      <c r="M1" s="35">
        <v>53906.803</v>
      </c>
      <c r="N1" s="35">
        <v>1.28518</v>
      </c>
      <c r="O1" s="32" t="s">
        <v>44</v>
      </c>
    </row>
    <row r="2" spans="1:15" x14ac:dyDescent="0.2">
      <c r="A2" t="s">
        <v>24</v>
      </c>
      <c r="B2" t="s">
        <v>44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1</v>
      </c>
      <c r="C4" s="27">
        <v>53906.803</v>
      </c>
      <c r="D4" s="28">
        <v>1.28518</v>
      </c>
    </row>
    <row r="5" spans="1:15" ht="13.5" thickTop="1" x14ac:dyDescent="0.2">
      <c r="A5" s="9" t="s">
        <v>29</v>
      </c>
      <c r="B5" s="10"/>
      <c r="C5" s="11">
        <v>-9.5</v>
      </c>
      <c r="D5" s="10" t="s">
        <v>30</v>
      </c>
      <c r="E5" s="10"/>
    </row>
    <row r="6" spans="1:15" x14ac:dyDescent="0.2">
      <c r="A6" s="5" t="s">
        <v>2</v>
      </c>
    </row>
    <row r="7" spans="1:15" x14ac:dyDescent="0.2">
      <c r="A7" t="s">
        <v>3</v>
      </c>
      <c r="C7" s="8">
        <f>M1</f>
        <v>53906.803</v>
      </c>
      <c r="D7" s="29" t="s">
        <v>46</v>
      </c>
    </row>
    <row r="8" spans="1:15" x14ac:dyDescent="0.2">
      <c r="A8" t="s">
        <v>4</v>
      </c>
      <c r="C8" s="8">
        <f>N1</f>
        <v>1.28518</v>
      </c>
      <c r="D8" s="29" t="str">
        <f>D7</f>
        <v>GCVS</v>
      </c>
    </row>
    <row r="9" spans="1:15" x14ac:dyDescent="0.2">
      <c r="A9" s="24" t="s">
        <v>33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5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15" x14ac:dyDescent="0.2">
      <c r="A11" s="10" t="s">
        <v>16</v>
      </c>
      <c r="B11" s="10"/>
      <c r="C11" s="21">
        <f ca="1">INTERCEPT(INDIRECT($E$9):G992,INDIRECT($D$9):F992)</f>
        <v>-6.5967370579242141E-4</v>
      </c>
      <c r="D11" s="3"/>
      <c r="E11" s="10"/>
    </row>
    <row r="12" spans="1:15" x14ac:dyDescent="0.2">
      <c r="A12" s="10" t="s">
        <v>17</v>
      </c>
      <c r="B12" s="10"/>
      <c r="C12" s="21">
        <f ca="1">SLOPE(INDIRECT($E$9):G992,INDIRECT($D$9):F992)</f>
        <v>-1.5551139836911193E-6</v>
      </c>
      <c r="D12" s="3"/>
      <c r="E12" s="10"/>
    </row>
    <row r="13" spans="1:15" x14ac:dyDescent="0.2">
      <c r="A13" s="10" t="s">
        <v>19</v>
      </c>
      <c r="B13" s="10"/>
      <c r="C13" s="3" t="s">
        <v>14</v>
      </c>
    </row>
    <row r="14" spans="1:15" x14ac:dyDescent="0.2">
      <c r="A14" s="10"/>
      <c r="B14" s="10"/>
      <c r="C14" s="10"/>
    </row>
    <row r="15" spans="1:15" x14ac:dyDescent="0.2">
      <c r="A15" s="12" t="s">
        <v>18</v>
      </c>
      <c r="B15" s="10"/>
      <c r="C15" s="13">
        <f ca="1">(C7+C11)+(C8+C12)*INT(MAX(F21:F3533))</f>
        <v>59425.35858266685</v>
      </c>
      <c r="E15" s="14" t="s">
        <v>34</v>
      </c>
      <c r="F15" s="36">
        <v>1</v>
      </c>
    </row>
    <row r="16" spans="1:15" x14ac:dyDescent="0.2">
      <c r="A16" s="16" t="s">
        <v>5</v>
      </c>
      <c r="B16" s="10"/>
      <c r="C16" s="17">
        <f ca="1">+C8+C12</f>
        <v>1.2851784448860164</v>
      </c>
      <c r="E16" s="14" t="s">
        <v>31</v>
      </c>
      <c r="F16" s="37">
        <f ca="1">NOW()+15018.5+$C$5/24</f>
        <v>59965.775767476851</v>
      </c>
    </row>
    <row r="17" spans="1:21" ht="13.5" thickBot="1" x14ac:dyDescent="0.25">
      <c r="A17" s="14" t="s">
        <v>28</v>
      </c>
      <c r="B17" s="10"/>
      <c r="C17" s="10">
        <f>COUNT(C21:C2191)</f>
        <v>8</v>
      </c>
      <c r="E17" s="14" t="s">
        <v>35</v>
      </c>
      <c r="F17" s="15">
        <f ca="1">ROUND(2*(F16-$C$7)/$C$8,0)/2+F15</f>
        <v>4715.5</v>
      </c>
    </row>
    <row r="18" spans="1:21" ht="14.25" thickTop="1" thickBot="1" x14ac:dyDescent="0.25">
      <c r="A18" s="16" t="s">
        <v>6</v>
      </c>
      <c r="B18" s="10"/>
      <c r="C18" s="19">
        <f ca="1">+C15</f>
        <v>59425.35858266685</v>
      </c>
      <c r="D18" s="20">
        <f ca="1">+C16</f>
        <v>1.2851784448860164</v>
      </c>
      <c r="E18" s="14" t="s">
        <v>36</v>
      </c>
      <c r="F18" s="23">
        <f ca="1">ROUND(2*(F16-$C$15)/$C$16,0)/2+F15</f>
        <v>421.5</v>
      </c>
    </row>
    <row r="19" spans="1:21" ht="13.5" thickTop="1" x14ac:dyDescent="0.2">
      <c r="E19" s="14" t="s">
        <v>32</v>
      </c>
      <c r="F19" s="18">
        <f ca="1">+$C$15+$C$16*F18-15018.5-$C$5/24</f>
        <v>44948.957130519644</v>
      </c>
    </row>
    <row r="20" spans="1:21" ht="13.5" thickBot="1" x14ac:dyDescent="0.25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U20" s="26" t="s">
        <v>51</v>
      </c>
    </row>
    <row r="21" spans="1:21" x14ac:dyDescent="0.2">
      <c r="A21" t="str">
        <f>D7</f>
        <v>GCVS</v>
      </c>
      <c r="C21" s="8">
        <f>C$7</f>
        <v>53906.803</v>
      </c>
      <c r="D21" s="8" t="s">
        <v>14</v>
      </c>
      <c r="E21">
        <f t="shared" ref="E21:E26" si="0">+(C21-C$7)/C$8</f>
        <v>0</v>
      </c>
      <c r="F21">
        <f t="shared" ref="F21:F26" si="1">ROUND(2*E21,0)/2</f>
        <v>0</v>
      </c>
      <c r="G21">
        <f>+C21-(C$7+F21*C$8)</f>
        <v>0</v>
      </c>
      <c r="I21">
        <f>+G21</f>
        <v>0</v>
      </c>
      <c r="O21">
        <f t="shared" ref="O21:O26" ca="1" si="2">+C$11+C$12*$F21</f>
        <v>-6.5967370579242141E-4</v>
      </c>
      <c r="Q21" s="2">
        <f t="shared" ref="Q21:Q26" si="3">+C21-15018.5</f>
        <v>38888.303</v>
      </c>
    </row>
    <row r="22" spans="1:21" x14ac:dyDescent="0.2">
      <c r="A22" s="41" t="s">
        <v>47</v>
      </c>
      <c r="B22" s="42" t="s">
        <v>49</v>
      </c>
      <c r="C22" s="41">
        <v>56897.411099999998</v>
      </c>
      <c r="D22" s="41">
        <v>2.0999999999999999E-3</v>
      </c>
      <c r="E22">
        <f t="shared" si="0"/>
        <v>2326.9955181375353</v>
      </c>
      <c r="F22">
        <f t="shared" si="1"/>
        <v>2327</v>
      </c>
      <c r="G22">
        <f>+C22-(C$7+F22*C$8)</f>
        <v>-5.7600000000093132E-3</v>
      </c>
      <c r="K22">
        <f>+G22</f>
        <v>-5.7600000000093132E-3</v>
      </c>
      <c r="O22">
        <f t="shared" ca="1" si="2"/>
        <v>-4.2784239458416567E-3</v>
      </c>
      <c r="Q22" s="2">
        <f t="shared" si="3"/>
        <v>41878.911099999998</v>
      </c>
    </row>
    <row r="23" spans="1:21" x14ac:dyDescent="0.2">
      <c r="A23" s="43" t="s">
        <v>48</v>
      </c>
      <c r="B23" s="44"/>
      <c r="C23" s="43">
        <v>57235.412700000001</v>
      </c>
      <c r="D23" s="43">
        <v>2.7000000000000001E-3</v>
      </c>
      <c r="E23">
        <f t="shared" si="0"/>
        <v>2589.9949423427074</v>
      </c>
      <c r="F23">
        <f t="shared" si="1"/>
        <v>2590</v>
      </c>
      <c r="G23">
        <f>+C23-(C$7+F23*C$8)</f>
        <v>-6.4999999958672561E-3</v>
      </c>
      <c r="K23">
        <f>+G23</f>
        <v>-6.4999999958672561E-3</v>
      </c>
      <c r="O23">
        <f t="shared" ca="1" si="2"/>
        <v>-4.6874189235524208E-3</v>
      </c>
      <c r="Q23" s="2">
        <f t="shared" si="3"/>
        <v>42216.912700000001</v>
      </c>
    </row>
    <row r="24" spans="1:21" x14ac:dyDescent="0.2">
      <c r="A24" s="46" t="s">
        <v>50</v>
      </c>
      <c r="B24" s="47" t="s">
        <v>49</v>
      </c>
      <c r="C24" s="48">
        <v>56924.400179999997</v>
      </c>
      <c r="D24" s="48">
        <v>5.0000000000000001E-4</v>
      </c>
      <c r="E24">
        <f t="shared" si="0"/>
        <v>2347.9957515678716</v>
      </c>
      <c r="F24">
        <f t="shared" si="1"/>
        <v>2348</v>
      </c>
      <c r="G24">
        <f>+C24-(C$7+F24*C$8)</f>
        <v>-5.4600000003119931E-3</v>
      </c>
      <c r="K24">
        <f>+G24</f>
        <v>-5.4600000003119931E-3</v>
      </c>
      <c r="O24">
        <f t="shared" ca="1" si="2"/>
        <v>-4.3110813394991697E-3</v>
      </c>
      <c r="Q24" s="2">
        <f t="shared" si="3"/>
        <v>41905.900179999997</v>
      </c>
    </row>
    <row r="25" spans="1:21" x14ac:dyDescent="0.2">
      <c r="A25" s="46" t="s">
        <v>50</v>
      </c>
      <c r="B25" s="47" t="s">
        <v>49</v>
      </c>
      <c r="C25" s="48">
        <v>57659.531419999999</v>
      </c>
      <c r="D25" s="48">
        <v>6.9999999999999999E-4</v>
      </c>
      <c r="E25">
        <f t="shared" si="0"/>
        <v>2920.0021942451635</v>
      </c>
      <c r="F25">
        <f t="shared" si="1"/>
        <v>2920</v>
      </c>
      <c r="O25">
        <f t="shared" ca="1" si="2"/>
        <v>-5.2006065381704899E-3</v>
      </c>
      <c r="Q25" s="2">
        <f t="shared" si="3"/>
        <v>42641.031419999999</v>
      </c>
      <c r="U25">
        <f>+C25-(C$7+F25*C$8)</f>
        <v>2.8200000015203841E-3</v>
      </c>
    </row>
    <row r="26" spans="1:21" x14ac:dyDescent="0.2">
      <c r="A26" s="45" t="s">
        <v>0</v>
      </c>
      <c r="B26" s="49" t="s">
        <v>49</v>
      </c>
      <c r="C26" s="50">
        <v>57988.534099999997</v>
      </c>
      <c r="D26" s="50">
        <v>5.0000000000000001E-4</v>
      </c>
      <c r="E26">
        <f t="shared" si="0"/>
        <v>3175.9995487013471</v>
      </c>
      <c r="F26">
        <f t="shared" si="1"/>
        <v>3176</v>
      </c>
      <c r="G26">
        <f>+C26-(C$7+F26*C$8)</f>
        <v>-5.7999999989988282E-4</v>
      </c>
      <c r="K26">
        <f>G26</f>
        <v>-5.7999999989988282E-4</v>
      </c>
      <c r="O26">
        <f t="shared" ca="1" si="2"/>
        <v>-5.5987157179954164E-3</v>
      </c>
      <c r="Q26" s="2">
        <f t="shared" si="3"/>
        <v>42970.034099999997</v>
      </c>
    </row>
    <row r="27" spans="1:21" x14ac:dyDescent="0.2">
      <c r="A27" s="51" t="s">
        <v>52</v>
      </c>
      <c r="B27" s="52" t="s">
        <v>49</v>
      </c>
      <c r="C27" s="53">
        <v>59367.521000000183</v>
      </c>
      <c r="D27" s="51">
        <v>1E-3</v>
      </c>
      <c r="E27">
        <f t="shared" ref="E27:E28" si="4">+(C27-C$7)/C$8</f>
        <v>4248.9908028448799</v>
      </c>
      <c r="F27">
        <f t="shared" ref="F27:F28" si="5">ROUND(2*E27,0)/2</f>
        <v>4249</v>
      </c>
      <c r="G27">
        <f t="shared" ref="G27:G28" si="6">+C27-(C$7+F27*C$8)</f>
        <v>-1.1819999817817006E-2</v>
      </c>
      <c r="K27">
        <f t="shared" ref="K27:K28" si="7">G27</f>
        <v>-1.1819999817817006E-2</v>
      </c>
      <c r="O27">
        <f t="shared" ref="O27:O28" ca="1" si="8">+C$11+C$12*$F27</f>
        <v>-7.2673530224959875E-3</v>
      </c>
      <c r="Q27" s="2">
        <f t="shared" ref="Q27:Q28" si="9">+C27-15018.5</f>
        <v>44349.021000000183</v>
      </c>
    </row>
    <row r="28" spans="1:21" x14ac:dyDescent="0.2">
      <c r="A28" s="51" t="s">
        <v>53</v>
      </c>
      <c r="B28" s="52" t="s">
        <v>49</v>
      </c>
      <c r="C28" s="53">
        <v>59425.361900000004</v>
      </c>
      <c r="D28" s="51">
        <v>2.9999999999999997E-4</v>
      </c>
      <c r="E28">
        <f t="shared" si="4"/>
        <v>4293.9968720334928</v>
      </c>
      <c r="F28">
        <f t="shared" si="5"/>
        <v>4294</v>
      </c>
      <c r="G28">
        <f t="shared" si="6"/>
        <v>-4.0199999930337071E-3</v>
      </c>
      <c r="K28">
        <f t="shared" si="7"/>
        <v>-4.0199999930337071E-3</v>
      </c>
      <c r="O28">
        <f t="shared" ca="1" si="8"/>
        <v>-7.3373331517620878E-3</v>
      </c>
      <c r="Q28" s="2">
        <f t="shared" si="9"/>
        <v>44406.861900000004</v>
      </c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hyperlinks>
    <hyperlink ref="H63370" r:id="rId1" display="http://vsolj.cetus-net.org/bulletin.html"/>
    <hyperlink ref="H63363" r:id="rId2" display="https://www.aavso.org/ejaavso"/>
    <hyperlink ref="AP221" r:id="rId3" display="http://cdsbib.u-strasbg.fr/cgi-bin/cdsbib?1990RMxAA..21..381G"/>
    <hyperlink ref="AP218" r:id="rId4" display="http://cdsbib.u-strasbg.fr/cgi-bin/cdsbib?1990RMxAA..21..381G"/>
    <hyperlink ref="AP220" r:id="rId5" display="http://cdsbib.u-strasbg.fr/cgi-bin/cdsbib?1990RMxAA..21..381G"/>
    <hyperlink ref="AP196" r:id="rId6" display="http://cdsbib.u-strasbg.fr/cgi-bin/cdsbib?1990RMxAA..21..381G"/>
    <hyperlink ref="I63370" r:id="rId7" display="http://vsolj.cetus-net.org/bulletin.html"/>
    <hyperlink ref="AQ357" r:id="rId8" display="http://cdsbib.u-strasbg.fr/cgi-bin/cdsbib?1990RMxAA..21..381G"/>
    <hyperlink ref="AQ2001" r:id="rId9" display="http://cdsbib.u-strasbg.fr/cgi-bin/cdsbib?1990RMxAA..21..381G"/>
    <hyperlink ref="AQ358" r:id="rId10" display="http://cdsbib.u-strasbg.fr/cgi-bin/cdsbib?1990RMxAA..21..381G"/>
    <hyperlink ref="H63367" r:id="rId11" display="https://www.aavso.org/ejaavso"/>
    <hyperlink ref="H1208" r:id="rId12" display="http://vsolj.cetus-net.org/bulletin.html"/>
    <hyperlink ref="AP4446" r:id="rId13" display="http://cdsbib.u-strasbg.fr/cgi-bin/cdsbib?1990RMxAA..21..381G"/>
    <hyperlink ref="AP4449" r:id="rId14" display="http://cdsbib.u-strasbg.fr/cgi-bin/cdsbib?1990RMxAA..21..381G"/>
    <hyperlink ref="AP4447" r:id="rId15" display="http://cdsbib.u-strasbg.fr/cgi-bin/cdsbib?1990RMxAA..21..381G"/>
    <hyperlink ref="AP4425" r:id="rId16" display="http://cdsbib.u-strasbg.fr/cgi-bin/cdsbib?1990RMxAA..21..381G"/>
    <hyperlink ref="I1208" r:id="rId17" display="http://vsolj.cetus-net.org/bulletin.html"/>
    <hyperlink ref="AQ4559" r:id="rId18" display="http://cdsbib.u-strasbg.fr/cgi-bin/cdsbib?1990RMxAA..21..381G"/>
    <hyperlink ref="AQ64647" r:id="rId19" display="http://cdsbib.u-strasbg.fr/cgi-bin/cdsbib?1990RMxAA..21..381G"/>
    <hyperlink ref="AQ4560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2023-01-21T05:37:06Z</dcterms:modified>
</cp:coreProperties>
</file>