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05865C9-7EF7-4AA4-AC33-7A025DF93334}" xr6:coauthVersionLast="47" xr6:coauthVersionMax="47" xr10:uidLastSave="{00000000-0000-0000-0000-000000000000}"/>
  <bookViews>
    <workbookView xWindow="13935" yWindow="405" windowWidth="13590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E23" i="1"/>
  <c r="F23" i="1"/>
  <c r="G23" i="1"/>
  <c r="K23" i="1"/>
  <c r="Q23" i="1"/>
  <c r="E21" i="1"/>
  <c r="F21" i="1"/>
  <c r="G21" i="1"/>
  <c r="J21" i="1"/>
  <c r="E22" i="1"/>
  <c r="F22" i="1"/>
  <c r="G22" i="1"/>
  <c r="K22" i="1"/>
  <c r="Q21" i="1"/>
  <c r="B22" i="1"/>
  <c r="C8" i="1"/>
  <c r="D9" i="1"/>
  <c r="E9" i="1"/>
  <c r="F16" i="1"/>
  <c r="F17" i="1" s="1"/>
  <c r="C17" i="1"/>
  <c r="Q22" i="1"/>
  <c r="C11" i="1"/>
  <c r="C12" i="1"/>
  <c r="O24" i="1" l="1"/>
  <c r="C16" i="1"/>
  <c r="D18" i="1" s="1"/>
  <c r="C15" i="1"/>
  <c r="F18" i="1" s="1"/>
  <c r="O21" i="1"/>
  <c r="O23" i="1"/>
  <c r="O22" i="1"/>
  <c r="F19" i="1" l="1"/>
  <c r="C18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<sst xmlns="http://schemas.openxmlformats.org/spreadsheetml/2006/main" count="55" uniqueCount="51">
  <si>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</si>
  <si>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</si>
  <si>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</si>
  <si>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</si>
  <si>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</si>
  <si>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</si>
  <si>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</si>
  <si>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</si>
  <si>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</si>
  <si>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</si>
  <si>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</si>
  <si>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</si>
  <si>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</si>
  <si>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</si>
  <si>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</si>
  <si>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</si>
  <si>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</si>
  <si>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</si>
  <si>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</si>
  <si>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</si>
  <si>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</si>
  <si>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</si>
  <si>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</si>
  <si>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</si>
  <si>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</si>
  <si>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</si>
  <si>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</si>
  <si>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</si>
  <si>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</si>
  <si>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</si>
  <si>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</si>
  <si>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</si>
  <si>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</si>
  <si>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</si>
  <si>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</si>
  <si>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</si>
  <si>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</si>
  <si>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</si>
  <si>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</si>
  <si>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</si>
  <si>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</si>
  <si>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V0523 Peg</t>
  </si>
  <si>
    <t>2015b</t>
  </si>
  <si>
    <t>G2230-0469</t>
  </si>
  <si>
    <t>EW</t>
  </si>
  <si>
    <t>V0523 Peg / GSC 2230-0469</t>
  </si>
  <si>
    <t>GCVS</t>
  </si>
  <si>
    <t>IBVS 6118</t>
  </si>
  <si>
    <t>RHN 2016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</si>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</sst>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4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8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4" fontId="20" fillId="0" borderId="0" xfId="1" applyFont="1" applyBorder="1"/>
    <xf numFmtId="172" fontId="20" fillId="0" borderId="0" xfId="0" applyNumberFormat="1" applyFont="1" applyAlignment="1" applyProtection="1">
      <alignment vertical="center" wrapText="1"/>
      <protection locked="0"/>
    </xf>
    <xf numFmtId="0" fontId="20" fillId="0" borderId="0" xfId="0" applyFont="1" applyAlignment="1">
      <alignment vertical="center" wrapText="1"/>
    </xf>
  </cellXfs>
  <cellStyles count="9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V523 Peg - O-C Diagr.</a:t>
            </a:r>
          </a:p>
        </c:rich>
      </c:tx>
      <c:layout>
        <c:manualLayout>
          <c:xMode val="edge"/>
          <c:yMode val="edge"/>
          <c:x val="0.374436090225563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18496.5</c:v>
                </c:pt>
                <c:pt idx="2">
                  <c:v>22613.5</c:v>
                </c:pt>
                <c:pt idx="3">
                  <c:v>30316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D0-4F24-8E6D-B15698335C6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18496.5</c:v>
                </c:pt>
                <c:pt idx="2">
                  <c:v>22613.5</c:v>
                </c:pt>
                <c:pt idx="3">
                  <c:v>30316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D0-4F24-8E6D-B15698335C6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18496.5</c:v>
                </c:pt>
                <c:pt idx="2">
                  <c:v>22613.5</c:v>
                </c:pt>
                <c:pt idx="3">
                  <c:v>30316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D0-4F24-8E6D-B15698335C6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18496.5</c:v>
                </c:pt>
                <c:pt idx="2">
                  <c:v>22613.5</c:v>
                </c:pt>
                <c:pt idx="3">
                  <c:v>30316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-1.1745000003429595E-2</c:v>
                </c:pt>
                <c:pt idx="2">
                  <c:v>-1.3936312345322222E-2</c:v>
                </c:pt>
                <c:pt idx="3">
                  <c:v>-3.0679999843414407E-2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D0-4F24-8E6D-B15698335C6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18496.5</c:v>
                </c:pt>
                <c:pt idx="2">
                  <c:v>22613.5</c:v>
                </c:pt>
                <c:pt idx="3">
                  <c:v>30316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D0-4F24-8E6D-B15698335C6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18496.5</c:v>
                </c:pt>
                <c:pt idx="2">
                  <c:v>22613.5</c:v>
                </c:pt>
                <c:pt idx="3">
                  <c:v>30316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D0-4F24-8E6D-B15698335C6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18496.5</c:v>
                </c:pt>
                <c:pt idx="2">
                  <c:v>22613.5</c:v>
                </c:pt>
                <c:pt idx="3">
                  <c:v>30316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D0-4F24-8E6D-B15698335C6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18496.5</c:v>
                </c:pt>
                <c:pt idx="2">
                  <c:v>22613.5</c:v>
                </c:pt>
                <c:pt idx="3">
                  <c:v>30316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2.2912268152156905E-3</c:v>
                </c:pt>
                <c:pt idx="1">
                  <c:v>-1.4677464111238971E-2</c:v>
                </c:pt>
                <c:pt idx="2">
                  <c:v>-1.8454400317776089E-2</c:v>
                </c:pt>
                <c:pt idx="3">
                  <c:v>-2.5520674578366851E-2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D0-4F24-8E6D-B15698335C6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18496.5</c:v>
                </c:pt>
                <c:pt idx="2">
                  <c:v>22613.5</c:v>
                </c:pt>
                <c:pt idx="3">
                  <c:v>30316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6D0-4F24-8E6D-B15698335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810424"/>
        <c:axId val="1"/>
      </c:scatterChart>
      <c:valAx>
        <c:axId val="625810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810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1FF3449-9063-1469-CF08-4B9257D9F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45</v>
      </c>
      <c r="F1" s="31" t="s">
        <v>41</v>
      </c>
      <c r="G1" s="32" t="s">
        <v>42</v>
      </c>
      <c r="H1" s="39"/>
      <c r="I1" s="40" t="s">
        <v>43</v>
      </c>
      <c r="J1" s="41" t="s">
        <v>41</v>
      </c>
      <c r="K1" s="34">
        <v>22.222881000000001</v>
      </c>
      <c r="L1" s="35">
        <v>29.221240000000002</v>
      </c>
      <c r="M1" s="36">
        <v>56493.480799999998</v>
      </c>
      <c r="N1" s="36">
        <v>0.27793000000000001</v>
      </c>
      <c r="O1" s="33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51352.760300000002</v>
      </c>
      <c r="D4" s="28">
        <v>0.27793000000000001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51352.760300000002</v>
      </c>
      <c r="D7" s="29" t="s">
        <v>47</v>
      </c>
    </row>
    <row r="8" spans="1:15" x14ac:dyDescent="0.2">
      <c r="A8" t="s">
        <v>3</v>
      </c>
      <c r="C8" s="8">
        <f>N1</f>
        <v>0.27793000000000001</v>
      </c>
      <c r="D8" s="29" t="s">
        <v>46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2.2912268152156905E-3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-9.1740009874596056E-7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59778.460659325428</v>
      </c>
      <c r="E15" s="14" t="s">
        <v>34</v>
      </c>
      <c r="F15" s="37">
        <v>1</v>
      </c>
    </row>
    <row r="16" spans="1:15" x14ac:dyDescent="0.2">
      <c r="A16" s="16" t="s">
        <v>4</v>
      </c>
      <c r="B16" s="10"/>
      <c r="C16" s="17">
        <f ca="1">+C8+C12</f>
        <v>0.27792908259990129</v>
      </c>
      <c r="E16" s="14" t="s">
        <v>30</v>
      </c>
      <c r="F16" s="38">
        <f ca="1">NOW()+15018.5+$C$5/24</f>
        <v>60173.791728472221</v>
      </c>
    </row>
    <row r="17" spans="1:18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31739.5</v>
      </c>
    </row>
    <row r="18" spans="1:18" ht="14.25" thickTop="1" thickBot="1" x14ac:dyDescent="0.25">
      <c r="A18" s="16" t="s">
        <v>5</v>
      </c>
      <c r="B18" s="10"/>
      <c r="C18" s="19">
        <f ca="1">+C15</f>
        <v>59778.460659325428</v>
      </c>
      <c r="D18" s="20">
        <f ca="1">+C16</f>
        <v>0.27792908259990129</v>
      </c>
      <c r="E18" s="14" t="s">
        <v>36</v>
      </c>
      <c r="F18" s="23">
        <f ca="1">ROUND(2*(F16-$C$15)/$C$16,0)/2+F15</f>
        <v>1423.5</v>
      </c>
    </row>
    <row r="19" spans="1:18" ht="13.5" thickTop="1" x14ac:dyDescent="0.2">
      <c r="E19" s="14" t="s">
        <v>31</v>
      </c>
      <c r="F19" s="18">
        <f ca="1">+$C$15+$C$16*F18-15018.5-$C$5/24</f>
        <v>45155.988541739724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46</v>
      </c>
      <c r="C21" s="8">
        <v>51352.760300000002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J21">
        <f>+G21</f>
        <v>0</v>
      </c>
      <c r="O21">
        <f ca="1">+C$11+C$12*$F21</f>
        <v>2.2912268152156905E-3</v>
      </c>
      <c r="Q21" s="2">
        <f>+C21-15018.5</f>
        <v>36334.260300000002</v>
      </c>
    </row>
    <row r="22" spans="1:18" x14ac:dyDescent="0.2">
      <c r="A22" s="42" t="s">
        <v>47</v>
      </c>
      <c r="B22" s="43" t="str">
        <f>IF(N22="s","II","I")</f>
        <v>I</v>
      </c>
      <c r="C22" s="44">
        <v>56493.480799999998</v>
      </c>
      <c r="D22" s="42">
        <v>2.9999999999999997E-4</v>
      </c>
      <c r="E22">
        <f>+(C22-C$7)/C$8</f>
        <v>18496.457741157828</v>
      </c>
      <c r="F22">
        <f>ROUND(2*E22,0)/2</f>
        <v>18496.5</v>
      </c>
      <c r="G22">
        <f>+C22-(C$7+F22*C$8)</f>
        <v>-1.1745000003429595E-2</v>
      </c>
      <c r="K22">
        <f>+G22</f>
        <v>-1.1745000003429595E-2</v>
      </c>
      <c r="O22">
        <f ca="1">+C$11+C$12*$F22</f>
        <v>-1.4677464111238971E-2</v>
      </c>
      <c r="Q22" s="2">
        <f>+C22-15018.5</f>
        <v>41474.980799999998</v>
      </c>
    </row>
    <row r="23" spans="1:18" x14ac:dyDescent="0.2">
      <c r="A23" s="5" t="s">
        <v>48</v>
      </c>
      <c r="C23" s="8">
        <v>57637.716418687654</v>
      </c>
      <c r="D23" s="8">
        <v>2.0000000000000001E-4</v>
      </c>
      <c r="E23">
        <f>+(C23-C$7)/C$8</f>
        <v>22613.449856754047</v>
      </c>
      <c r="F23">
        <f>ROUND(2*E23,0)/2</f>
        <v>22613.5</v>
      </c>
      <c r="G23">
        <f>+C23-(C$7+F23*C$8)</f>
        <v>-1.3936312345322222E-2</v>
      </c>
      <c r="K23">
        <f>+G23</f>
        <v>-1.3936312345322222E-2</v>
      </c>
      <c r="O23">
        <f ca="1">+C$11+C$12*$F23</f>
        <v>-1.8454400317776089E-2</v>
      </c>
      <c r="Q23" s="2">
        <f>+C23-15018.5</f>
        <v>42619.216418687654</v>
      </c>
    </row>
    <row r="24" spans="1:18" x14ac:dyDescent="0.2">
      <c r="A24" s="45" t="s">
        <v>49</v>
      </c>
      <c r="B24" s="45" t="s">
        <v>50</v>
      </c>
      <c r="C24" s="46">
        <v>59778.455500000156</v>
      </c>
      <c r="D24" s="47">
        <v>6.9999999999999999E-4</v>
      </c>
      <c r="E24">
        <f>+(C24-C$7)/C$8</f>
        <v>30315.889612492909</v>
      </c>
      <c r="F24">
        <f>ROUND(2*E24,0)/2</f>
        <v>30316</v>
      </c>
      <c r="G24">
        <f>+C24-(C$7+F24*C$8)</f>
        <v>-3.0679999843414407E-2</v>
      </c>
      <c r="K24">
        <f>+G24</f>
        <v>-3.0679999843414407E-2</v>
      </c>
      <c r="O24">
        <f ca="1">+C$11+C$12*$F24</f>
        <v>-2.5520674578366851E-2</v>
      </c>
      <c r="Q24" s="2">
        <f>+C24-15018.5</f>
        <v>44759.955500000156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2023-08-17T07:00:05Z</dcterms:modified>
</cp:coreProperties>
</file>