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E9698F4-EE0A-4CCF-B85F-DA6DBCB7991B}" xr6:coauthVersionLast="47" xr6:coauthVersionMax="47" xr10:uidLastSave="{00000000-0000-0000-0000-000000000000}"/>
  <bookViews>
    <workbookView xWindow="14055" yWindow="150" windowWidth="1450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O30" i="1" l="1"/>
  <c r="S30" i="1" s="1"/>
  <c r="O29" i="1"/>
  <c r="S29" i="1" s="1"/>
  <c r="O26" i="1"/>
  <c r="S26" i="1" s="1"/>
  <c r="O28" i="1"/>
  <c r="S28" i="1" s="1"/>
  <c r="O27" i="1"/>
  <c r="S27" i="1" s="1"/>
  <c r="C16" i="1"/>
  <c r="D18" i="1" s="1"/>
  <c r="O21" i="1"/>
  <c r="S21" i="1" s="1"/>
  <c r="C15" i="1"/>
  <c r="O22" i="1"/>
  <c r="S22" i="1" s="1"/>
  <c r="O23" i="1"/>
  <c r="S23" i="1" s="1"/>
  <c r="O24" i="1"/>
  <c r="S24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<sst xmlns="http://schemas.openxmlformats.org/spreadsheetml/2006/main" count="70" uniqueCount="57">
  <si>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</si>
  <si>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</si>
  <si>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</si>
  <si>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</si>
  <si>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</si>
  <si>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</si>
  <si>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</si>
  <si>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</si>
  <si>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</si>
  <si>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</si>
  <si>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</si>
  <si>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</si>
  <si>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</si>
  <si>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</si>
  <si>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</si>
  <si>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</si>
  <si>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</si>
  <si>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</si>
  <si>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</si>
  <si>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</si>
  <si>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</si>
  <si>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</si>
  <si>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</si>
  <si>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</si>
  <si>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</si>
  <si>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</si>
  <si>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</si>
  <si>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</si>
  <si>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</si>
  <si>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</si>
  <si>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</si>
  <si>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</si>
  <si>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</si>
  <si>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</si>
  <si>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</si>
  <si>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</si>
  <si>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</si>
  <si>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</si>
  <si>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</si>
  <si>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</si>
  <si>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</si>
  <si>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</si>
  <si>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</si>
  <si>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G1715-1370</t>
  </si>
  <si>
    <t>G1715-1370_Peg.xls</t>
  </si>
  <si>
    <t>EB / EW</t>
  </si>
  <si>
    <t>Peg</t>
  </si>
  <si>
    <t>VSX</t>
  </si>
  <si>
    <t>IBVS 5920</t>
  </si>
  <si>
    <t>II</t>
  </si>
  <si>
    <t>IBVS 5960</t>
  </si>
  <si>
    <t>IBVS 6011</t>
  </si>
  <si>
    <t>IBVS 6042</t>
  </si>
  <si>
    <t>I</t>
  </si>
  <si>
    <t>JBAV, 60</t>
  </si>
  <si>
    <t>V0675 Peg / GSC 1715-1370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</si>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</sst>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8" fillId="0" borderId="0" xfId="0" applyFont="1" applyAlignment="1"/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V0675 Peg / GSC 1715-1370 -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84-4BE6-B611-894795A74C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4.7760000961716287E-3</c:v>
                </c:pt>
                <c:pt idx="2">
                  <c:v>3.7880000891163945E-3</c:v>
                </c:pt>
                <c:pt idx="3">
                  <c:v>7.6840000911033712E-3</c:v>
                </c:pt>
                <c:pt idx="4">
                  <c:v>4.5200000895420089E-3</c:v>
                </c:pt>
                <c:pt idx="5">
                  <c:v>2.0564000093145296E-2</c:v>
                </c:pt>
                <c:pt idx="6">
                  <c:v>2.3392000090098009E-2</c:v>
                </c:pt>
                <c:pt idx="7">
                  <c:v>2.2844000093755312E-2</c:v>
                </c:pt>
                <c:pt idx="8">
                  <c:v>2.0872000095550902E-2</c:v>
                </c:pt>
                <c:pt idx="9">
                  <c:v>2.2256000018387567E-2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84-4BE6-B611-894795A74C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84-4BE6-B611-894795A74C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84-4BE6-B611-894795A74C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84-4BE6-B611-894795A74C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84-4BE6-B611-894795A74C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84-4BE6-B611-894795A74C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-5.0529996266910834E-4</c:v>
                </c:pt>
                <c:pt idx="1">
                  <c:v>3.1736479592509173E-3</c:v>
                </c:pt>
                <c:pt idx="2">
                  <c:v>4.7533804716845436E-3</c:v>
                </c:pt>
                <c:pt idx="3">
                  <c:v>6.39459957891349E-3</c:v>
                </c:pt>
                <c:pt idx="4">
                  <c:v>8.000345650683598E-3</c:v>
                </c:pt>
                <c:pt idx="5">
                  <c:v>2.0749354594590298E-2</c:v>
                </c:pt>
                <c:pt idx="6">
                  <c:v>2.0750142884267162E-2</c:v>
                </c:pt>
                <c:pt idx="7">
                  <c:v>2.2333816845085102E-2</c:v>
                </c:pt>
                <c:pt idx="8">
                  <c:v>2.2334605134761966E-2</c:v>
                </c:pt>
                <c:pt idx="9">
                  <c:v>2.2711407600302522E-2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84-4BE6-B611-894795A74C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84-4BE6-B611-894795A7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6016"/>
        <c:axId val="1"/>
      </c:scatterChart>
      <c:valAx>
        <c:axId val="81763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6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724E13-1B80-28AA-CF77-9EBC66D4A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55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54305.774999999907</v>
      </c>
      <c r="D7" s="29" t="s">
        <v>47</v>
      </c>
    </row>
    <row r="8" spans="1:7" x14ac:dyDescent="0.2">
      <c r="A8" t="s">
        <v>3</v>
      </c>
      <c r="C8" s="7">
        <v>0.35734399999999999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-5.0529996266910834E-4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1.5765793537261735E-6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60178.786651388888</v>
      </c>
    </row>
    <row r="15" spans="1:7" x14ac:dyDescent="0.2">
      <c r="A15" s="11" t="s">
        <v>17</v>
      </c>
      <c r="B15" s="9"/>
      <c r="C15" s="12">
        <f ca="1">(C7+C11)+(C8+C12)*INT(MAX(F21:F3533))</f>
        <v>59568.045455407511</v>
      </c>
      <c r="D15" s="13" t="s">
        <v>39</v>
      </c>
      <c r="E15" s="14">
        <f ca="1">ROUND(2*(E14-$C$7)/$C$8,0)/2+E13</f>
        <v>16436</v>
      </c>
    </row>
    <row r="16" spans="1:7" x14ac:dyDescent="0.2">
      <c r="A16" s="15" t="s">
        <v>4</v>
      </c>
      <c r="B16" s="9"/>
      <c r="C16" s="16">
        <f ca="1">+C8+C12</f>
        <v>0.35734557657935373</v>
      </c>
      <c r="D16" s="13" t="s">
        <v>40</v>
      </c>
      <c r="E16" s="23">
        <f ca="1">ROUND(2*(E14-$C$15)/$C$16,0)/2+E13</f>
        <v>1710</v>
      </c>
    </row>
    <row r="17" spans="1:19" ht="13.5" thickBot="1" x14ac:dyDescent="0.25">
      <c r="A17" s="13" t="s">
        <v>30</v>
      </c>
      <c r="B17" s="9"/>
      <c r="C17" s="9">
        <f>COUNT(C21:C2191)</f>
        <v>10</v>
      </c>
      <c r="D17" s="13" t="s">
        <v>34</v>
      </c>
      <c r="E17" s="17">
        <f ca="1">+$C$15+$C$16*E16-15018.5-$C$9/24</f>
        <v>45161.00222469154</v>
      </c>
    </row>
    <row r="18" spans="1:19" ht="14.25" thickTop="1" thickBot="1" x14ac:dyDescent="0.25">
      <c r="A18" s="15" t="s">
        <v>5</v>
      </c>
      <c r="B18" s="9"/>
      <c r="C18" s="18">
        <f ca="1">+C15</f>
        <v>59568.045455407511</v>
      </c>
      <c r="D18" s="19">
        <f ca="1">+C16</f>
        <v>0.35734557657935373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1.7368822934797055E-3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54305.774999999907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-5.0529996266910834E-4</v>
      </c>
      <c r="Q21" s="1">
        <f>+C21-15018.5</f>
        <v>39287.274999999907</v>
      </c>
      <c r="S21">
        <f ca="1">+(O21-G21)^2</f>
        <v>2.553280522734023E-7</v>
      </c>
    </row>
    <row r="22" spans="1:19" x14ac:dyDescent="0.2">
      <c r="A22" s="32" t="s">
        <v>48</v>
      </c>
      <c r="B22" s="33" t="s">
        <v>49</v>
      </c>
      <c r="C22" s="32">
        <v>55139.642</v>
      </c>
      <c r="D22" s="32">
        <v>8.0000000000000004E-4</v>
      </c>
      <c r="E22">
        <f>+(C22-C$7)/C$8</f>
        <v>2333.5133652729387</v>
      </c>
      <c r="F22">
        <f>ROUND(2*E22,0)/2</f>
        <v>2333.5</v>
      </c>
      <c r="G22">
        <f>+C22-(C$7+F22*C$8)</f>
        <v>4.7760000961716287E-3</v>
      </c>
      <c r="I22">
        <f>+G22</f>
        <v>4.7760000961716287E-3</v>
      </c>
      <c r="O22">
        <f ca="1">+C$11+C$12*$F22</f>
        <v>3.1736479592509173E-3</v>
      </c>
      <c r="Q22" s="1">
        <f>+C22-15018.5</f>
        <v>40121.142</v>
      </c>
      <c r="S22">
        <f ca="1">+(O22-G22)^2</f>
        <v>2.56753237069437E-6</v>
      </c>
    </row>
    <row r="23" spans="1:19" x14ac:dyDescent="0.2">
      <c r="A23" s="32" t="s">
        <v>50</v>
      </c>
      <c r="B23" s="33" t="s">
        <v>49</v>
      </c>
      <c r="C23" s="32">
        <v>55497.699699999997</v>
      </c>
      <c r="D23" s="32">
        <v>2.0000000000000001E-4</v>
      </c>
      <c r="E23">
        <f>+(C23-C$7)/C$8</f>
        <v>3335.5106004300915</v>
      </c>
      <c r="F23">
        <f>ROUND(2*E23,0)/2</f>
        <v>3335.5</v>
      </c>
      <c r="G23">
        <f>+C23-(C$7+F23*C$8)</f>
        <v>3.7880000891163945E-3</v>
      </c>
      <c r="I23">
        <f>+G23</f>
        <v>3.7880000891163945E-3</v>
      </c>
      <c r="O23">
        <f ca="1">+C$11+C$12*$F23</f>
        <v>4.7533804716845436E-3</v>
      </c>
      <c r="Q23" s="1">
        <f>+C23-15018.5</f>
        <v>40479.199699999997</v>
      </c>
      <c r="S23">
        <f ca="1">+(O23-G23)^2</f>
        <v>9.3195928304742594E-7</v>
      </c>
    </row>
    <row r="24" spans="1:19" x14ac:dyDescent="0.2">
      <c r="A24" s="32" t="s">
        <v>51</v>
      </c>
      <c r="B24" s="33" t="s">
        <v>49</v>
      </c>
      <c r="C24" s="32">
        <v>55869.698700000001</v>
      </c>
      <c r="D24" s="32">
        <v>1E-3</v>
      </c>
      <c r="E24">
        <f>+(C24-C$7)/C$8</f>
        <v>4376.5215030897234</v>
      </c>
      <c r="F24">
        <f>ROUND(2*E24,0)/2</f>
        <v>4376.5</v>
      </c>
      <c r="G24">
        <f>+C24-(C$7+F24*C$8)</f>
        <v>7.6840000911033712E-3</v>
      </c>
      <c r="I24">
        <f>+G24</f>
        <v>7.6840000911033712E-3</v>
      </c>
      <c r="O24">
        <f ca="1">+C$11+C$12*$F24</f>
        <v>6.39459957891349E-3</v>
      </c>
      <c r="Q24" s="1">
        <f>+C24-15018.5</f>
        <v>40851.198700000001</v>
      </c>
      <c r="S24">
        <f ca="1">+(O24-G24)^2</f>
        <v>1.662553680835528E-6</v>
      </c>
    </row>
    <row r="25" spans="1:19" x14ac:dyDescent="0.2">
      <c r="A25" s="34" t="s">
        <v>52</v>
      </c>
      <c r="B25" s="35" t="s">
        <v>53</v>
      </c>
      <c r="C25" s="36">
        <v>56233.650399999999</v>
      </c>
      <c r="D25" s="36">
        <v>3.0000000000000003E-4</v>
      </c>
      <c r="E25">
        <f>+(C25-C$7)/C$8</f>
        <v>5395.0126488764099</v>
      </c>
      <c r="F25">
        <f>ROUND(2*E25,0)/2</f>
        <v>5395</v>
      </c>
      <c r="G25">
        <f>+C25-(C$7+F25*C$8)</f>
        <v>4.5200000895420089E-3</v>
      </c>
      <c r="I25">
        <f>+G25</f>
        <v>4.5200000895420089E-3</v>
      </c>
      <c r="O25">
        <f ca="1">+C$11+C$12*$F25</f>
        <v>8.000345650683598E-3</v>
      </c>
      <c r="Q25" s="1">
        <f>+C25-15018.5</f>
        <v>41215.150399999999</v>
      </c>
      <c r="S25">
        <f ca="1">+(O25-G25)^2</f>
        <v>1.2112805224957962E-5</v>
      </c>
    </row>
    <row r="26" spans="1:19" x14ac:dyDescent="0.2">
      <c r="A26" s="37" t="s">
        <v>54</v>
      </c>
      <c r="B26" s="38" t="s">
        <v>53</v>
      </c>
      <c r="C26" s="39">
        <v>59123.328699999998</v>
      </c>
      <c r="D26" s="37">
        <v>1.4E-3</v>
      </c>
      <c r="E26">
        <f t="shared" ref="E26:E29" si="0">+(C26-C$7)/C$8</f>
        <v>13481.557546789903</v>
      </c>
      <c r="F26">
        <f t="shared" ref="F26:F29" si="1">ROUND(2*E26,0)/2</f>
        <v>13481.5</v>
      </c>
      <c r="G26">
        <f t="shared" ref="G26:G29" si="2">+C26-(C$7+F26*C$8)</f>
        <v>2.0564000093145296E-2</v>
      </c>
      <c r="I26">
        <f t="shared" ref="I26:I29" si="3">+G26</f>
        <v>2.0564000093145296E-2</v>
      </c>
      <c r="O26">
        <f t="shared" ref="O26:O29" ca="1" si="4">+C$11+C$12*$F26</f>
        <v>2.0749354594590298E-2</v>
      </c>
      <c r="Q26" s="1">
        <f t="shared" ref="Q26:Q29" si="5">+C26-15018.5</f>
        <v>44104.828699999998</v>
      </c>
      <c r="S26">
        <f t="shared" ref="S26:S29" ca="1" si="6">+(O26-G26)^2</f>
        <v>3.4356291205925346E-8</v>
      </c>
    </row>
    <row r="27" spans="1:19" x14ac:dyDescent="0.2">
      <c r="A27" s="37" t="s">
        <v>54</v>
      </c>
      <c r="B27" s="38" t="s">
        <v>53</v>
      </c>
      <c r="C27" s="39">
        <v>59123.510199999997</v>
      </c>
      <c r="D27" s="37">
        <v>1.4E-3</v>
      </c>
      <c r="E27">
        <f t="shared" si="0"/>
        <v>13482.065460732767</v>
      </c>
      <c r="F27">
        <f t="shared" si="1"/>
        <v>13482</v>
      </c>
      <c r="G27">
        <f t="shared" si="2"/>
        <v>2.3392000090098009E-2</v>
      </c>
      <c r="I27">
        <f t="shared" si="3"/>
        <v>2.3392000090098009E-2</v>
      </c>
      <c r="O27">
        <f t="shared" ca="1" si="4"/>
        <v>2.0750142884267162E-2</v>
      </c>
      <c r="Q27" s="1">
        <f t="shared" si="5"/>
        <v>44105.010199999997</v>
      </c>
      <c r="S27">
        <f t="shared" ca="1" si="6"/>
        <v>6.9794094960003669E-6</v>
      </c>
    </row>
    <row r="28" spans="1:19" x14ac:dyDescent="0.2">
      <c r="A28" s="37" t="s">
        <v>54</v>
      </c>
      <c r="B28" s="38" t="s">
        <v>53</v>
      </c>
      <c r="C28" s="39">
        <v>59482.4617</v>
      </c>
      <c r="D28" s="37">
        <v>1E-4</v>
      </c>
      <c r="E28">
        <f t="shared" si="0"/>
        <v>14486.563927196463</v>
      </c>
      <c r="F28">
        <f t="shared" si="1"/>
        <v>14486.5</v>
      </c>
      <c r="G28">
        <f t="shared" si="2"/>
        <v>2.2844000093755312E-2</v>
      </c>
      <c r="I28">
        <f t="shared" si="3"/>
        <v>2.2844000093755312E-2</v>
      </c>
      <c r="O28">
        <f t="shared" ca="1" si="4"/>
        <v>2.2333816845085102E-2</v>
      </c>
      <c r="Q28" s="1">
        <f t="shared" si="5"/>
        <v>44463.9617</v>
      </c>
      <c r="S28">
        <f t="shared" ca="1" si="6"/>
        <v>2.602869472236896E-7</v>
      </c>
    </row>
    <row r="29" spans="1:19" x14ac:dyDescent="0.2">
      <c r="A29" s="37" t="s">
        <v>54</v>
      </c>
      <c r="B29" s="38" t="s">
        <v>53</v>
      </c>
      <c r="C29" s="39">
        <v>59482.638400000003</v>
      </c>
      <c r="D29" s="37">
        <v>1E-4</v>
      </c>
      <c r="E29">
        <f t="shared" si="0"/>
        <v>14487.058408704488</v>
      </c>
      <c r="F29">
        <f t="shared" si="1"/>
        <v>14487</v>
      </c>
      <c r="G29">
        <f t="shared" si="2"/>
        <v>2.0872000095550902E-2</v>
      </c>
      <c r="I29">
        <f t="shared" si="3"/>
        <v>2.0872000095550902E-2</v>
      </c>
      <c r="O29">
        <f t="shared" ca="1" si="4"/>
        <v>2.2334605134761966E-2</v>
      </c>
      <c r="Q29" s="1">
        <f t="shared" si="5"/>
        <v>44464.138400000003</v>
      </c>
      <c r="S29">
        <f t="shared" ca="1" si="6"/>
        <v>2.1392135007255973E-6</v>
      </c>
    </row>
    <row r="30" spans="1:19" x14ac:dyDescent="0.2">
      <c r="A30" s="41" t="s">
        <v>56</v>
      </c>
      <c r="B30" s="42" t="s">
        <v>53</v>
      </c>
      <c r="C30" s="43">
        <v>59568.044999999925</v>
      </c>
      <c r="D30" s="7"/>
      <c r="E30">
        <f t="shared" ref="E30" si="7">+(C30-C$7)/C$8</f>
        <v>14726.062281722987</v>
      </c>
      <c r="F30">
        <f t="shared" ref="F30" si="8">ROUND(2*E30,0)/2</f>
        <v>14726</v>
      </c>
      <c r="G30">
        <f t="shared" ref="G30" si="9">+C30-(C$7+F30*C$8)</f>
        <v>2.2256000018387567E-2</v>
      </c>
      <c r="I30">
        <f t="shared" ref="I30" si="10">+G30</f>
        <v>2.2256000018387567E-2</v>
      </c>
      <c r="O30">
        <f t="shared" ref="O30" ca="1" si="11">+C$11+C$12*$F30</f>
        <v>2.2711407600302522E-2</v>
      </c>
      <c r="Q30" s="1">
        <f t="shared" ref="Q30" si="12">+C30-15018.5</f>
        <v>44549.544999999925</v>
      </c>
      <c r="S30">
        <f t="shared" ref="S30" ca="1" si="13">+(O30-G30)^2</f>
        <v>2.0739606566562658E-7</v>
      </c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2023-08-22T06:52:46Z</dcterms:modified>
</cp:coreProperties>
</file>