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B3DEE31-0CD3-4957-848E-6038CEA02AE1}" xr6:coauthVersionLast="47" xr6:coauthVersionMax="47" xr10:uidLastSave="{00000000-0000-0000-0000-000000000000}"/>
  <bookViews>
    <workbookView xWindow="420" yWindow="0" windowWidth="143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A21" i="1"/>
  <c r="H20" i="1"/>
  <c r="E14" i="1"/>
  <c r="E15" i="1" s="1"/>
  <c r="Q21" i="1"/>
  <c r="G21" i="1"/>
  <c r="H21" i="1"/>
  <c r="C17" i="1"/>
  <c r="C11" i="1"/>
  <c r="C12" i="1"/>
  <c r="C16" i="1" l="1"/>
  <c r="D18" i="1" s="1"/>
  <c r="O22" i="1"/>
  <c r="S22" i="1" s="1"/>
  <c r="O21" i="1"/>
  <c r="S21" i="1" s="1"/>
  <c r="C15" i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<sst xmlns="http://schemas.openxmlformats.org/spreadsheetml/2006/main" count="56" uniqueCount="52">
  <si>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</si>
  <si>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</si>
  <si>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</si>
  <si>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</si>
  <si>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</si>
  <si>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</si>
  <si>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</si>
  <si>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</si>
  <si>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</si>
  <si>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</si>
  <si>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</si>
  <si>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</si>
  <si>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</si>
  <si>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</si>
  <si>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</si>
  <si>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</si>
  <si>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</si>
  <si>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</si>
  <si>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</si>
  <si>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</si>
  <si>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</si>
  <si>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</si>
  <si>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</si>
  <si>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</si>
  <si>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</si>
  <si>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</si>
  <si>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</si>
  <si>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</si>
  <si>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</si>
  <si>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</si>
  <si>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</si>
  <si>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</si>
  <si>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</si>
  <si>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</si>
  <si>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</si>
  <si>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</si>
  <si>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</si>
  <si>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</si>
  <si>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</si>
  <si>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</si>
  <si>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</si>
  <si>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</si>
  <si>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</si>
  <si>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G1677-0992</t>
  </si>
  <si>
    <t>G1677-0992_Peg.xls</t>
  </si>
  <si>
    <t>EC</t>
  </si>
  <si>
    <t>Peg</t>
  </si>
  <si>
    <t>VSX</t>
  </si>
  <si>
    <t>IBVS 6011</t>
  </si>
  <si>
    <t>II</t>
  </si>
  <si>
    <t>IBVS 6042</t>
  </si>
  <si>
    <t>V0712 Peg / GSC 1677-0992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</si>
</sst>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1677-0992 -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2254</c:v>
                </c:pt>
                <c:pt idx="2">
                  <c:v>2916.5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2C-4724-AA4F-6D3C0848116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2254</c:v>
                </c:pt>
                <c:pt idx="2">
                  <c:v>2916.5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-2.0887999817205127E-2</c:v>
                </c:pt>
                <c:pt idx="2">
                  <c:v>-6.7112999815435614E-2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2C-4724-AA4F-6D3C0848116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2254</c:v>
                </c:pt>
                <c:pt idx="2">
                  <c:v>2916.5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2C-4724-AA4F-6D3C0848116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2254</c:v>
                </c:pt>
                <c:pt idx="2">
                  <c:v>2916.5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2C-4724-AA4F-6D3C0848116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2254</c:v>
                </c:pt>
                <c:pt idx="2">
                  <c:v>2916.5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2C-4724-AA4F-6D3C084811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2254</c:v>
                </c:pt>
                <c:pt idx="2">
                  <c:v>2916.5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2C-4724-AA4F-6D3C084811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2254</c:v>
                </c:pt>
                <c:pt idx="2">
                  <c:v>2916.5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2C-4724-AA4F-6D3C084811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2254</c:v>
                </c:pt>
                <c:pt idx="2">
                  <c:v>2916.5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0.13638166055413301</c:v>
                </c:pt>
                <c:pt idx="1">
                  <c:v>-2.0887999817205127E-2</c:v>
                </c:pt>
                <c:pt idx="2">
                  <c:v>-6.7112999815435614E-2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2C-4724-AA4F-6D3C0848116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2254</c:v>
                </c:pt>
                <c:pt idx="2">
                  <c:v>2916.5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2C-4724-AA4F-6D3C08481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796656"/>
        <c:axId val="1"/>
      </c:scatterChart>
      <c:valAx>
        <c:axId val="649796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796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0</xdr:row>
      <xdr:rowOff>66675</xdr:rowOff>
    </xdr:from>
    <xdr:to>
      <xdr:col>16</xdr:col>
      <xdr:colOff>438150</xdr:colOff>
      <xdr:row>19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B4564E-FFB7-3E57-B47C-606453642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54595.924999999814</v>
      </c>
      <c r="D7" s="30" t="s">
        <v>47</v>
      </c>
    </row>
    <row r="8" spans="1:7" x14ac:dyDescent="0.2">
      <c r="A8" t="s">
        <v>3</v>
      </c>
      <c r="C8" s="8">
        <v>0.55712200000000001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0.13638166055413301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-6.9773584902989416E-5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60186.698386805554</v>
      </c>
    </row>
    <row r="15" spans="1:7" x14ac:dyDescent="0.2">
      <c r="A15" s="12" t="s">
        <v>17</v>
      </c>
      <c r="B15" s="10"/>
      <c r="C15" s="13">
        <f ca="1">(C7+C11)+(C8+C12)*INT(MAX(F21:F3533))</f>
        <v>56220.425673886792</v>
      </c>
      <c r="D15" s="14" t="s">
        <v>39</v>
      </c>
      <c r="E15" s="15">
        <f ca="1">ROUND(2*(E14-$C$7)/$C$8,0)/2+E13</f>
        <v>10036</v>
      </c>
    </row>
    <row r="16" spans="1:7" x14ac:dyDescent="0.2">
      <c r="A16" s="16" t="s">
        <v>4</v>
      </c>
      <c r="B16" s="10"/>
      <c r="C16" s="17">
        <f ca="1">+C8+C12</f>
        <v>0.557052226415097</v>
      </c>
      <c r="D16" s="14" t="s">
        <v>40</v>
      </c>
      <c r="E16" s="24">
        <f ca="1">ROUND(2*(E14-$C$15)/$C$16,0)/2+E13</f>
        <v>7121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45169.090411522033</v>
      </c>
    </row>
    <row r="18" spans="1:19" ht="14.25" thickTop="1" thickBot="1" x14ac:dyDescent="0.25">
      <c r="A18" s="16" t="s">
        <v>5</v>
      </c>
      <c r="B18" s="10"/>
      <c r="C18" s="19">
        <f ca="1">+C15</f>
        <v>56220.425673886792</v>
      </c>
      <c r="D18" s="20">
        <f ca="1">+C16</f>
        <v>0.557052226415097</v>
      </c>
      <c r="E18" s="21" t="s">
        <v>35</v>
      </c>
    </row>
    <row r="19" spans="1:19" ht="13.5" thickTop="1" x14ac:dyDescent="0.2">
      <c r="A19" s="25" t="s">
        <v>36</v>
      </c>
      <c r="E19" s="26">
        <v>22</v>
      </c>
      <c r="S19">
        <f ca="1">SQRT(SUM(S21:S50)/(COUNT(S21:S50)-1))</f>
        <v>9.6436397007309327E-2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54595.924999999814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0.13638166055413301</v>
      </c>
      <c r="Q21" s="2">
        <f>+C21-15018.5</f>
        <v>39577.424999999814</v>
      </c>
      <c r="S21">
        <f ca="1">+(O21-G21)^2</f>
        <v>1.8599957335502758E-2</v>
      </c>
    </row>
    <row r="22" spans="1:19" x14ac:dyDescent="0.2">
      <c r="A22" s="33" t="s">
        <v>48</v>
      </c>
      <c r="B22" s="34" t="s">
        <v>49</v>
      </c>
      <c r="C22" s="33">
        <v>55851.657099999997</v>
      </c>
      <c r="D22" s="33">
        <v>4.0000000000000002E-4</v>
      </c>
      <c r="E22">
        <f>+(C22-C$7)/C$8</f>
        <v>2253.9625073147049</v>
      </c>
      <c r="F22">
        <f>ROUND(2*E22,0)/2</f>
        <v>2254</v>
      </c>
      <c r="G22">
        <f>+C22-(C$7+F22*C$8)</f>
        <v>-2.0887999817205127E-2</v>
      </c>
      <c r="I22">
        <f>+G22</f>
        <v>-2.0887999817205127E-2</v>
      </c>
      <c r="O22">
        <f ca="1">+C$11+C$12*$F22</f>
        <v>-2.0887999817205127E-2</v>
      </c>
      <c r="Q22" s="2">
        <f>+C22-15018.5</f>
        <v>40833.157099999997</v>
      </c>
      <c r="S22">
        <f ca="1">+(O22-G22)^2</f>
        <v>0</v>
      </c>
    </row>
    <row r="23" spans="1:19" x14ac:dyDescent="0.2">
      <c r="A23" s="35" t="s">
        <v>50</v>
      </c>
      <c r="B23" s="36" t="s">
        <v>49</v>
      </c>
      <c r="C23" s="37">
        <v>56220.7042</v>
      </c>
      <c r="D23" s="37">
        <v>4.0000000000000002E-4</v>
      </c>
      <c r="E23">
        <f>+(C23-C$7)/C$8</f>
        <v>2916.3795362598971</v>
      </c>
      <c r="F23">
        <f>ROUND(2*E23,0)/2</f>
        <v>2916.5</v>
      </c>
      <c r="G23">
        <f>+C23-(C$7+F23*C$8)</f>
        <v>-6.7112999815435614E-2</v>
      </c>
      <c r="I23">
        <f>+G23</f>
        <v>-6.7112999815435614E-2</v>
      </c>
      <c r="O23">
        <f ca="1">+C$11+C$12*$F23</f>
        <v>-6.7112999815435614E-2</v>
      </c>
      <c r="Q23" s="2">
        <f>+C23-15018.5</f>
        <v>41202.2042</v>
      </c>
      <c r="S23">
        <f ca="1">+(O23-G23)^2</f>
        <v>0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2023-08-30T04:45:40Z</dcterms:modified>
</cp:coreProperties>
</file>