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751AF39-6043-4CAE-9123-CEEA7F32DE10}" xr6:coauthVersionLast="47" xr6:coauthVersionMax="47" xr10:uidLastSave="{00000000-0000-0000-0000-000000000000}"/>
  <bookViews>
    <workbookView xWindow="14805" yWindow="480" windowWidth="14505" windowHeight="1449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8" i="1" l="1"/>
  <c r="F138" i="1" s="1"/>
  <c r="G138" i="1" s="1"/>
  <c r="Q138" i="1"/>
  <c r="E139" i="1"/>
  <c r="F139" i="1" s="1"/>
  <c r="G139" i="1" s="1"/>
  <c r="Q139" i="1"/>
  <c r="C7" i="1"/>
  <c r="C8" i="1"/>
  <c r="F12" i="1"/>
  <c r="F13" i="1" s="1"/>
  <c r="C13" i="1"/>
  <c r="D13" i="1"/>
  <c r="C14" i="1"/>
  <c r="D14" i="1"/>
  <c r="C17" i="1"/>
  <c r="E21" i="1"/>
  <c r="F21" i="1"/>
  <c r="Q21" i="1"/>
  <c r="E22" i="1"/>
  <c r="F22" i="1"/>
  <c r="Q22" i="1"/>
  <c r="E23" i="1"/>
  <c r="F23" i="1"/>
  <c r="Q23" i="1"/>
  <c r="E24" i="1"/>
  <c r="F24" i="1"/>
  <c r="Q24" i="1"/>
  <c r="E25" i="1"/>
  <c r="F25" i="1"/>
  <c r="Q25" i="1"/>
  <c r="E26" i="1"/>
  <c r="F26" i="1"/>
  <c r="Q26" i="1"/>
  <c r="E27" i="1"/>
  <c r="F27" i="1"/>
  <c r="Q27" i="1"/>
  <c r="E28" i="1"/>
  <c r="F28" i="1"/>
  <c r="Q28" i="1"/>
  <c r="E29" i="1"/>
  <c r="F29" i="1"/>
  <c r="Q29" i="1"/>
  <c r="E30" i="1"/>
  <c r="F30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E53" i="1"/>
  <c r="F53" i="1"/>
  <c r="G53" i="1"/>
  <c r="Q53" i="1"/>
  <c r="E54" i="1"/>
  <c r="F54" i="1"/>
  <c r="G54" i="1"/>
  <c r="Q54" i="1"/>
  <c r="E55" i="1"/>
  <c r="F55" i="1"/>
  <c r="G55" i="1"/>
  <c r="Q55" i="1"/>
  <c r="E56" i="1"/>
  <c r="F56" i="1"/>
  <c r="G56" i="1"/>
  <c r="Q56" i="1"/>
  <c r="Q57" i="1"/>
  <c r="Q58" i="1"/>
  <c r="E59" i="1"/>
  <c r="F59" i="1"/>
  <c r="G59" i="1"/>
  <c r="Q59" i="1"/>
  <c r="E60" i="1"/>
  <c r="F60" i="1"/>
  <c r="G60" i="1"/>
  <c r="I60" i="1"/>
  <c r="Q60" i="1"/>
  <c r="E61" i="1"/>
  <c r="F61" i="1"/>
  <c r="G61" i="1"/>
  <c r="Q61" i="1"/>
  <c r="E62" i="1"/>
  <c r="F62" i="1"/>
  <c r="G62" i="1"/>
  <c r="Q62" i="1"/>
  <c r="E63" i="1"/>
  <c r="F63" i="1"/>
  <c r="G63" i="1"/>
  <c r="Q63" i="1"/>
  <c r="E64" i="1"/>
  <c r="F64" i="1"/>
  <c r="G64" i="1"/>
  <c r="I64" i="1"/>
  <c r="Q64" i="1"/>
  <c r="E65" i="1"/>
  <c r="F65" i="1"/>
  <c r="G65" i="1"/>
  <c r="Q65" i="1"/>
  <c r="E66" i="1"/>
  <c r="F66" i="1"/>
  <c r="G66" i="1"/>
  <c r="Q66" i="1"/>
  <c r="E67" i="1"/>
  <c r="F67" i="1"/>
  <c r="G67" i="1"/>
  <c r="Q67" i="1"/>
  <c r="E68" i="1"/>
  <c r="F68" i="1"/>
  <c r="G68" i="1"/>
  <c r="I68" i="1"/>
  <c r="Q68" i="1"/>
  <c r="E69" i="1"/>
  <c r="F69" i="1"/>
  <c r="G69" i="1"/>
  <c r="Q69" i="1"/>
  <c r="E70" i="1"/>
  <c r="F70" i="1"/>
  <c r="G70" i="1"/>
  <c r="Q70" i="1"/>
  <c r="E71" i="1"/>
  <c r="F71" i="1"/>
  <c r="G71" i="1"/>
  <c r="Q71" i="1"/>
  <c r="E72" i="1"/>
  <c r="F72" i="1"/>
  <c r="G72" i="1"/>
  <c r="I72" i="1"/>
  <c r="Q72" i="1"/>
  <c r="E73" i="1"/>
  <c r="F73" i="1"/>
  <c r="G73" i="1"/>
  <c r="Q73" i="1"/>
  <c r="E74" i="1"/>
  <c r="F74" i="1"/>
  <c r="G74" i="1"/>
  <c r="Q74" i="1"/>
  <c r="E75" i="1"/>
  <c r="F75" i="1"/>
  <c r="G75" i="1"/>
  <c r="Q75" i="1"/>
  <c r="E76" i="1"/>
  <c r="F76" i="1"/>
  <c r="G76" i="1"/>
  <c r="I76" i="1"/>
  <c r="Q76" i="1"/>
  <c r="E77" i="1"/>
  <c r="F77" i="1"/>
  <c r="G77" i="1"/>
  <c r="Q77" i="1"/>
  <c r="E78" i="1"/>
  <c r="F78" i="1"/>
  <c r="G78" i="1"/>
  <c r="Q78" i="1"/>
  <c r="E79" i="1"/>
  <c r="F79" i="1"/>
  <c r="G79" i="1"/>
  <c r="Q79" i="1"/>
  <c r="E80" i="1"/>
  <c r="F80" i="1"/>
  <c r="G80" i="1"/>
  <c r="I80" i="1"/>
  <c r="Q80" i="1"/>
  <c r="E81" i="1"/>
  <c r="F81" i="1"/>
  <c r="G81" i="1"/>
  <c r="Q81" i="1"/>
  <c r="E82" i="1"/>
  <c r="F82" i="1"/>
  <c r="G82" i="1"/>
  <c r="Q82" i="1"/>
  <c r="E83" i="1"/>
  <c r="F83" i="1"/>
  <c r="G83" i="1"/>
  <c r="Q83" i="1"/>
  <c r="E84" i="1"/>
  <c r="F84" i="1"/>
  <c r="G84" i="1"/>
  <c r="K84" i="1"/>
  <c r="Q84" i="1"/>
  <c r="E85" i="1"/>
  <c r="F85" i="1"/>
  <c r="G85" i="1"/>
  <c r="Q85" i="1"/>
  <c r="E86" i="1"/>
  <c r="F86" i="1"/>
  <c r="G86" i="1"/>
  <c r="Q86" i="1"/>
  <c r="E87" i="1"/>
  <c r="F87" i="1"/>
  <c r="G87" i="1"/>
  <c r="Q87" i="1"/>
  <c r="E88" i="1"/>
  <c r="F88" i="1"/>
  <c r="G88" i="1"/>
  <c r="K88" i="1"/>
  <c r="Q88" i="1"/>
  <c r="E89" i="1"/>
  <c r="F89" i="1"/>
  <c r="G89" i="1"/>
  <c r="I89" i="1"/>
  <c r="Q89" i="1"/>
  <c r="E90" i="1"/>
  <c r="F90" i="1"/>
  <c r="G90" i="1"/>
  <c r="Q90" i="1"/>
  <c r="E91" i="1"/>
  <c r="F91" i="1"/>
  <c r="G91" i="1"/>
  <c r="Q91" i="1"/>
  <c r="E92" i="1"/>
  <c r="F92" i="1"/>
  <c r="G92" i="1"/>
  <c r="Q92" i="1"/>
  <c r="E93" i="1"/>
  <c r="F93" i="1"/>
  <c r="G93" i="1"/>
  <c r="Q93" i="1"/>
  <c r="E94" i="1"/>
  <c r="F94" i="1"/>
  <c r="G94" i="1"/>
  <c r="Q94" i="1"/>
  <c r="E95" i="1"/>
  <c r="F95" i="1"/>
  <c r="G95" i="1"/>
  <c r="I95" i="1"/>
  <c r="Q95" i="1"/>
  <c r="R95" i="1"/>
  <c r="E96" i="1"/>
  <c r="F96" i="1"/>
  <c r="G96" i="1"/>
  <c r="Q96" i="1"/>
  <c r="E97" i="1"/>
  <c r="F97" i="1"/>
  <c r="G97" i="1"/>
  <c r="I97" i="1"/>
  <c r="Q97" i="1"/>
  <c r="E98" i="1"/>
  <c r="F98" i="1"/>
  <c r="G98" i="1"/>
  <c r="Q98" i="1"/>
  <c r="E99" i="1"/>
  <c r="F99" i="1"/>
  <c r="G99" i="1"/>
  <c r="Q99" i="1"/>
  <c r="E100" i="1"/>
  <c r="F100" i="1"/>
  <c r="G100" i="1"/>
  <c r="Q100" i="1"/>
  <c r="E101" i="1"/>
  <c r="F101" i="1"/>
  <c r="G101" i="1"/>
  <c r="Q101" i="1"/>
  <c r="E102" i="1"/>
  <c r="F102" i="1"/>
  <c r="G102" i="1"/>
  <c r="Q102" i="1"/>
  <c r="E103" i="1"/>
  <c r="F103" i="1"/>
  <c r="G103" i="1"/>
  <c r="K103" i="1"/>
  <c r="Q103" i="1"/>
  <c r="E104" i="1"/>
  <c r="F104" i="1"/>
  <c r="G104" i="1"/>
  <c r="K104" i="1"/>
  <c r="Q104" i="1"/>
  <c r="E105" i="1"/>
  <c r="F105" i="1"/>
  <c r="G105" i="1"/>
  <c r="K105" i="1"/>
  <c r="Q105" i="1"/>
  <c r="E106" i="1"/>
  <c r="F106" i="1"/>
  <c r="G106" i="1"/>
  <c r="K106" i="1"/>
  <c r="Q106" i="1"/>
  <c r="E107" i="1"/>
  <c r="F107" i="1"/>
  <c r="G107" i="1"/>
  <c r="K107" i="1"/>
  <c r="Q107" i="1"/>
  <c r="E108" i="1"/>
  <c r="F108" i="1"/>
  <c r="G108" i="1"/>
  <c r="K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115" i="1"/>
  <c r="F115" i="1"/>
  <c r="G115" i="1"/>
  <c r="I115" i="1"/>
  <c r="Q115" i="1"/>
  <c r="E116" i="1"/>
  <c r="F116" i="1"/>
  <c r="G116" i="1"/>
  <c r="K116" i="1"/>
  <c r="Q116" i="1"/>
  <c r="E117" i="1"/>
  <c r="F117" i="1"/>
  <c r="G117" i="1"/>
  <c r="K117" i="1"/>
  <c r="Q117" i="1"/>
  <c r="E118" i="1"/>
  <c r="F118" i="1"/>
  <c r="G118" i="1"/>
  <c r="K118" i="1"/>
  <c r="Q118" i="1"/>
  <c r="E119" i="1"/>
  <c r="F119" i="1"/>
  <c r="G119" i="1"/>
  <c r="I119" i="1"/>
  <c r="Q119" i="1"/>
  <c r="E120" i="1"/>
  <c r="F120" i="1"/>
  <c r="G120" i="1"/>
  <c r="I120" i="1"/>
  <c r="Q120" i="1"/>
  <c r="E121" i="1"/>
  <c r="F121" i="1"/>
  <c r="G121" i="1"/>
  <c r="I121" i="1"/>
  <c r="Q121" i="1"/>
  <c r="E122" i="1"/>
  <c r="F122" i="1"/>
  <c r="G122" i="1"/>
  <c r="I122" i="1"/>
  <c r="Q122" i="1"/>
  <c r="E123" i="1"/>
  <c r="F123" i="1"/>
  <c r="G123" i="1"/>
  <c r="I123" i="1"/>
  <c r="Q123" i="1"/>
  <c r="E124" i="1"/>
  <c r="F124" i="1"/>
  <c r="G124" i="1"/>
  <c r="I124" i="1"/>
  <c r="Q124" i="1"/>
  <c r="E125" i="1"/>
  <c r="F125" i="1"/>
  <c r="G125" i="1"/>
  <c r="I125" i="1"/>
  <c r="Q125" i="1"/>
  <c r="E126" i="1"/>
  <c r="F126" i="1"/>
  <c r="G126" i="1"/>
  <c r="I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I129" i="1"/>
  <c r="Q129" i="1"/>
  <c r="E130" i="1"/>
  <c r="F130" i="1"/>
  <c r="G130" i="1"/>
  <c r="I130" i="1"/>
  <c r="Q130" i="1"/>
  <c r="E131" i="1"/>
  <c r="F131" i="1"/>
  <c r="G131" i="1"/>
  <c r="I131" i="1"/>
  <c r="Q131" i="1"/>
  <c r="E132" i="1"/>
  <c r="F132" i="1"/>
  <c r="G132" i="1"/>
  <c r="J132" i="1"/>
  <c r="Q132" i="1"/>
  <c r="E133" i="1"/>
  <c r="F133" i="1"/>
  <c r="G133" i="1"/>
  <c r="I133" i="1"/>
  <c r="Q133" i="1"/>
  <c r="E134" i="1"/>
  <c r="F134" i="1"/>
  <c r="G134" i="1"/>
  <c r="I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A11" i="2"/>
  <c r="D11" i="2"/>
  <c r="G11" i="2"/>
  <c r="C11" i="2"/>
  <c r="E11" i="2"/>
  <c r="H11" i="2"/>
  <c r="B11" i="2"/>
  <c r="A12" i="2"/>
  <c r="D12" i="2"/>
  <c r="E12" i="2"/>
  <c r="G12" i="2"/>
  <c r="C12" i="2"/>
  <c r="H12" i="2"/>
  <c r="B12" i="2"/>
  <c r="A13" i="2"/>
  <c r="B13" i="2"/>
  <c r="D13" i="2"/>
  <c r="E13" i="2"/>
  <c r="G13" i="2"/>
  <c r="C13" i="2"/>
  <c r="H13" i="2"/>
  <c r="A14" i="2"/>
  <c r="C14" i="2"/>
  <c r="E14" i="2"/>
  <c r="D14" i="2"/>
  <c r="G14" i="2"/>
  <c r="H14" i="2"/>
  <c r="B14" i="2"/>
  <c r="A15" i="2"/>
  <c r="B15" i="2"/>
  <c r="D15" i="2"/>
  <c r="G15" i="2"/>
  <c r="C15" i="2"/>
  <c r="E15" i="2"/>
  <c r="H15" i="2"/>
  <c r="A16" i="2"/>
  <c r="D16" i="2"/>
  <c r="G16" i="2"/>
  <c r="C16" i="2"/>
  <c r="E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C19" i="2"/>
  <c r="D19" i="2"/>
  <c r="G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D24" i="2"/>
  <c r="G24" i="2"/>
  <c r="C24" i="2"/>
  <c r="H24" i="2"/>
  <c r="B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B32" i="2"/>
  <c r="D32" i="2"/>
  <c r="G32" i="2"/>
  <c r="C32" i="2"/>
  <c r="E32" i="2"/>
  <c r="H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E35" i="2"/>
  <c r="G35" i="2"/>
  <c r="H35" i="2"/>
  <c r="B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B48" i="2"/>
  <c r="D48" i="2"/>
  <c r="G48" i="2"/>
  <c r="C48" i="2"/>
  <c r="E48" i="2"/>
  <c r="H48" i="2"/>
  <c r="A49" i="2"/>
  <c r="C49" i="2"/>
  <c r="E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E51" i="2"/>
  <c r="G51" i="2"/>
  <c r="H51" i="2"/>
  <c r="B51" i="2"/>
  <c r="A52" i="2"/>
  <c r="B52" i="2"/>
  <c r="D52" i="2"/>
  <c r="G52" i="2"/>
  <c r="C52" i="2"/>
  <c r="E52" i="2"/>
  <c r="H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E58" i="2"/>
  <c r="H58" i="2"/>
  <c r="A59" i="2"/>
  <c r="C59" i="2"/>
  <c r="D59" i="2"/>
  <c r="E59" i="2"/>
  <c r="G59" i="2"/>
  <c r="H59" i="2"/>
  <c r="B59" i="2"/>
  <c r="A60" i="2"/>
  <c r="C60" i="2"/>
  <c r="E60" i="2"/>
  <c r="F60" i="2"/>
  <c r="D60" i="2"/>
  <c r="G60" i="2"/>
  <c r="H60" i="2"/>
  <c r="B60" i="2"/>
  <c r="A61" i="2"/>
  <c r="C61" i="2"/>
  <c r="E61" i="2"/>
  <c r="F61" i="2"/>
  <c r="D61" i="2"/>
  <c r="G61" i="2"/>
  <c r="H61" i="2"/>
  <c r="B61" i="2"/>
  <c r="A62" i="2"/>
  <c r="C62" i="2"/>
  <c r="E62" i="2"/>
  <c r="F62" i="2"/>
  <c r="D62" i="2"/>
  <c r="G62" i="2"/>
  <c r="H62" i="2"/>
  <c r="B62" i="2"/>
  <c r="A63" i="2"/>
  <c r="C63" i="2"/>
  <c r="E63" i="2"/>
  <c r="F63" i="2"/>
  <c r="D63" i="2"/>
  <c r="G63" i="2"/>
  <c r="H63" i="2"/>
  <c r="B63" i="2"/>
  <c r="A64" i="2"/>
  <c r="C64" i="2"/>
  <c r="E64" i="2"/>
  <c r="F64" i="2"/>
  <c r="D64" i="2"/>
  <c r="G64" i="2"/>
  <c r="H64" i="2"/>
  <c r="B64" i="2"/>
  <c r="A65" i="2"/>
  <c r="D65" i="2"/>
  <c r="G65" i="2"/>
  <c r="C65" i="2"/>
  <c r="E65" i="2"/>
  <c r="H65" i="2"/>
  <c r="B65" i="2"/>
  <c r="A66" i="2"/>
  <c r="C66" i="2"/>
  <c r="D66" i="2"/>
  <c r="E66" i="2"/>
  <c r="G66" i="2"/>
  <c r="H66" i="2"/>
  <c r="B66" i="2"/>
  <c r="A67" i="2"/>
  <c r="B67" i="2"/>
  <c r="D67" i="2"/>
  <c r="G67" i="2"/>
  <c r="C67" i="2"/>
  <c r="E67" i="2"/>
  <c r="H67" i="2"/>
  <c r="A68" i="2"/>
  <c r="C68" i="2"/>
  <c r="E68" i="2"/>
  <c r="D68" i="2"/>
  <c r="G68" i="2"/>
  <c r="H68" i="2"/>
  <c r="B68" i="2"/>
  <c r="A69" i="2"/>
  <c r="B69" i="2"/>
  <c r="D69" i="2"/>
  <c r="G69" i="2"/>
  <c r="C69" i="2"/>
  <c r="E69" i="2"/>
  <c r="H69" i="2"/>
  <c r="A70" i="2"/>
  <c r="C70" i="2"/>
  <c r="E70" i="2"/>
  <c r="D70" i="2"/>
  <c r="G70" i="2"/>
  <c r="H70" i="2"/>
  <c r="B70" i="2"/>
  <c r="A71" i="2"/>
  <c r="B71" i="2"/>
  <c r="D71" i="2"/>
  <c r="G71" i="2"/>
  <c r="C71" i="2"/>
  <c r="E71" i="2"/>
  <c r="H71" i="2"/>
  <c r="A72" i="2"/>
  <c r="C72" i="2"/>
  <c r="D72" i="2"/>
  <c r="E72" i="2"/>
  <c r="G72" i="2"/>
  <c r="H72" i="2"/>
  <c r="B72" i="2"/>
  <c r="A73" i="2"/>
  <c r="D73" i="2"/>
  <c r="G73" i="2"/>
  <c r="C73" i="2"/>
  <c r="E73" i="2"/>
  <c r="H73" i="2"/>
  <c r="B73" i="2"/>
  <c r="A74" i="2"/>
  <c r="C74" i="2"/>
  <c r="D74" i="2"/>
  <c r="E74" i="2"/>
  <c r="G74" i="2"/>
  <c r="H74" i="2"/>
  <c r="B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B77" i="2"/>
  <c r="C77" i="2"/>
  <c r="E77" i="2"/>
  <c r="D77" i="2"/>
  <c r="G77" i="2"/>
  <c r="H77" i="2"/>
  <c r="A78" i="2"/>
  <c r="C78" i="2"/>
  <c r="E78" i="2"/>
  <c r="D78" i="2"/>
  <c r="G78" i="2"/>
  <c r="H78" i="2"/>
  <c r="B78" i="2"/>
  <c r="A79" i="2"/>
  <c r="B79" i="2"/>
  <c r="D79" i="2"/>
  <c r="G79" i="2"/>
  <c r="C79" i="2"/>
  <c r="E79" i="2"/>
  <c r="H79" i="2"/>
  <c r="A80" i="2"/>
  <c r="C80" i="2"/>
  <c r="D80" i="2"/>
  <c r="E80" i="2"/>
  <c r="G80" i="2"/>
  <c r="H80" i="2"/>
  <c r="B80" i="2"/>
  <c r="A81" i="2"/>
  <c r="D81" i="2"/>
  <c r="G81" i="2"/>
  <c r="C81" i="2"/>
  <c r="E81" i="2"/>
  <c r="H81" i="2"/>
  <c r="B81" i="2"/>
  <c r="A82" i="2"/>
  <c r="C82" i="2"/>
  <c r="D82" i="2"/>
  <c r="E82" i="2"/>
  <c r="G82" i="2"/>
  <c r="H82" i="2"/>
  <c r="B82" i="2"/>
  <c r="A83" i="2"/>
  <c r="B83" i="2"/>
  <c r="D83" i="2"/>
  <c r="G83" i="2"/>
  <c r="C83" i="2"/>
  <c r="E83" i="2"/>
  <c r="H83" i="2"/>
  <c r="A84" i="2"/>
  <c r="C84" i="2"/>
  <c r="E84" i="2"/>
  <c r="D84" i="2"/>
  <c r="G84" i="2"/>
  <c r="H84" i="2"/>
  <c r="B84" i="2"/>
  <c r="A85" i="2"/>
  <c r="B85" i="2"/>
  <c r="C85" i="2"/>
  <c r="E85" i="2"/>
  <c r="D85" i="2"/>
  <c r="G85" i="2"/>
  <c r="H85" i="2"/>
  <c r="A86" i="2"/>
  <c r="C86" i="2"/>
  <c r="E86" i="2"/>
  <c r="D86" i="2"/>
  <c r="G86" i="2"/>
  <c r="H86" i="2"/>
  <c r="B86" i="2"/>
  <c r="A87" i="2"/>
  <c r="B87" i="2"/>
  <c r="D87" i="2"/>
  <c r="G87" i="2"/>
  <c r="C87" i="2"/>
  <c r="E87" i="2"/>
  <c r="H87" i="2"/>
  <c r="A88" i="2"/>
  <c r="C88" i="2"/>
  <c r="D88" i="2"/>
  <c r="E88" i="2"/>
  <c r="G88" i="2"/>
  <c r="H88" i="2"/>
  <c r="B88" i="2"/>
  <c r="A89" i="2"/>
  <c r="D89" i="2"/>
  <c r="G89" i="2"/>
  <c r="C89" i="2"/>
  <c r="E89" i="2"/>
  <c r="H89" i="2"/>
  <c r="B89" i="2"/>
  <c r="A90" i="2"/>
  <c r="C90" i="2"/>
  <c r="D90" i="2"/>
  <c r="E90" i="2"/>
  <c r="G90" i="2"/>
  <c r="H90" i="2"/>
  <c r="B90" i="2"/>
  <c r="A91" i="2"/>
  <c r="B91" i="2"/>
  <c r="D91" i="2"/>
  <c r="G91" i="2"/>
  <c r="C91" i="2"/>
  <c r="H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C96" i="2"/>
  <c r="D96" i="2"/>
  <c r="E96" i="2"/>
  <c r="G96" i="2"/>
  <c r="H96" i="2"/>
  <c r="B96" i="2"/>
  <c r="A97" i="2"/>
  <c r="D97" i="2"/>
  <c r="G97" i="2"/>
  <c r="C97" i="2"/>
  <c r="E97" i="2"/>
  <c r="H97" i="2"/>
  <c r="B97" i="2"/>
  <c r="A98" i="2"/>
  <c r="C98" i="2"/>
  <c r="D98" i="2"/>
  <c r="E98" i="2"/>
  <c r="G98" i="2"/>
  <c r="H98" i="2"/>
  <c r="B98" i="2"/>
  <c r="A99" i="2"/>
  <c r="B99" i="2"/>
  <c r="D99" i="2"/>
  <c r="G99" i="2"/>
  <c r="C99" i="2"/>
  <c r="E99" i="2"/>
  <c r="H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C104" i="2"/>
  <c r="D104" i="2"/>
  <c r="E104" i="2"/>
  <c r="G104" i="2"/>
  <c r="H104" i="2"/>
  <c r="B104" i="2"/>
  <c r="A105" i="2"/>
  <c r="D105" i="2"/>
  <c r="G105" i="2"/>
  <c r="C105" i="2"/>
  <c r="E105" i="2"/>
  <c r="H105" i="2"/>
  <c r="B105" i="2"/>
  <c r="A106" i="2"/>
  <c r="C106" i="2"/>
  <c r="D106" i="2"/>
  <c r="E106" i="2"/>
  <c r="G106" i="2"/>
  <c r="H106" i="2"/>
  <c r="B106" i="2"/>
  <c r="A107" i="2"/>
  <c r="B107" i="2"/>
  <c r="D107" i="2"/>
  <c r="G107" i="2"/>
  <c r="C107" i="2"/>
  <c r="E107" i="2"/>
  <c r="H107" i="2"/>
  <c r="A108" i="2"/>
  <c r="C108" i="2"/>
  <c r="E108" i="2"/>
  <c r="D108" i="2"/>
  <c r="G108" i="2"/>
  <c r="H108" i="2"/>
  <c r="B108" i="2"/>
  <c r="A109" i="2"/>
  <c r="B109" i="2"/>
  <c r="C109" i="2"/>
  <c r="E109" i="2"/>
  <c r="D109" i="2"/>
  <c r="G109" i="2"/>
  <c r="H109" i="2"/>
  <c r="I79" i="1"/>
  <c r="S79" i="1"/>
  <c r="I91" i="1"/>
  <c r="R91" i="1"/>
  <c r="I78" i="1"/>
  <c r="S78" i="1"/>
  <c r="I82" i="1"/>
  <c r="S82" i="1"/>
  <c r="I101" i="1"/>
  <c r="R101" i="1"/>
  <c r="I87" i="1"/>
  <c r="R87" i="1"/>
  <c r="K86" i="1"/>
  <c r="R86" i="1"/>
  <c r="I74" i="1"/>
  <c r="S74" i="1"/>
  <c r="I71" i="1"/>
  <c r="R71" i="1"/>
  <c r="E24" i="2"/>
  <c r="I70" i="1"/>
  <c r="R70" i="1"/>
  <c r="K102" i="1"/>
  <c r="R102" i="1"/>
  <c r="I93" i="1"/>
  <c r="S93" i="1"/>
  <c r="I83" i="1"/>
  <c r="R83" i="1"/>
  <c r="I75" i="1"/>
  <c r="S75" i="1"/>
  <c r="I67" i="1"/>
  <c r="S67" i="1"/>
  <c r="I65" i="1"/>
  <c r="R65" i="1"/>
  <c r="R137" i="1"/>
  <c r="R135" i="1"/>
  <c r="R133" i="1"/>
  <c r="R131" i="1"/>
  <c r="R129" i="1"/>
  <c r="S127" i="1"/>
  <c r="S125" i="1"/>
  <c r="R123" i="1"/>
  <c r="R121" i="1"/>
  <c r="S119" i="1"/>
  <c r="R117" i="1"/>
  <c r="R115" i="1"/>
  <c r="R113" i="1"/>
  <c r="S111" i="1"/>
  <c r="R109" i="1"/>
  <c r="S107" i="1"/>
  <c r="R105" i="1"/>
  <c r="S103" i="1"/>
  <c r="S56" i="1"/>
  <c r="I55" i="1"/>
  <c r="I99" i="1"/>
  <c r="R99" i="1"/>
  <c r="I90" i="1"/>
  <c r="R90" i="1"/>
  <c r="I85" i="1"/>
  <c r="R85" i="1"/>
  <c r="I77" i="1"/>
  <c r="R77" i="1"/>
  <c r="I69" i="1"/>
  <c r="R69" i="1"/>
  <c r="I96" i="1"/>
  <c r="R96" i="1"/>
  <c r="I62" i="1"/>
  <c r="S62" i="1"/>
  <c r="S55" i="1"/>
  <c r="I54" i="1"/>
  <c r="E45" i="2"/>
  <c r="I94" i="1"/>
  <c r="R94" i="1"/>
  <c r="J92" i="1"/>
  <c r="R92" i="1"/>
  <c r="R89" i="1"/>
  <c r="I66" i="1"/>
  <c r="S66" i="1"/>
  <c r="R136" i="1"/>
  <c r="R134" i="1"/>
  <c r="S132" i="1"/>
  <c r="S130" i="1"/>
  <c r="R128" i="1"/>
  <c r="S126" i="1"/>
  <c r="R124" i="1"/>
  <c r="R122" i="1"/>
  <c r="S120" i="1"/>
  <c r="R118" i="1"/>
  <c r="R116" i="1"/>
  <c r="S114" i="1"/>
  <c r="R112" i="1"/>
  <c r="R110" i="1"/>
  <c r="S108" i="1"/>
  <c r="S106" i="1"/>
  <c r="R104" i="1"/>
  <c r="I98" i="1"/>
  <c r="S98" i="1"/>
  <c r="I81" i="1"/>
  <c r="R81" i="1"/>
  <c r="I73" i="1"/>
  <c r="R73" i="1"/>
  <c r="I59" i="1"/>
  <c r="R59" i="1"/>
  <c r="R56" i="1"/>
  <c r="I56" i="1"/>
  <c r="S54" i="1"/>
  <c r="I53" i="1"/>
  <c r="I100" i="1"/>
  <c r="R100" i="1"/>
  <c r="S97" i="1"/>
  <c r="I63" i="1"/>
  <c r="R63" i="1"/>
  <c r="I61" i="1"/>
  <c r="S61" i="1"/>
  <c r="R88" i="1"/>
  <c r="R84" i="1"/>
  <c r="S80" i="1"/>
  <c r="R76" i="1"/>
  <c r="S72" i="1"/>
  <c r="S68" i="1"/>
  <c r="S64" i="1"/>
  <c r="R60" i="1"/>
  <c r="G29" i="1"/>
  <c r="E58" i="1"/>
  <c r="E57" i="1"/>
  <c r="F57" i="1"/>
  <c r="G57" i="1"/>
  <c r="E52" i="1"/>
  <c r="F52" i="1"/>
  <c r="G52" i="1"/>
  <c r="E51" i="1"/>
  <c r="F51" i="1"/>
  <c r="G51" i="1"/>
  <c r="E50" i="1"/>
  <c r="E49" i="1"/>
  <c r="F49" i="1"/>
  <c r="G49" i="1"/>
  <c r="E48" i="1"/>
  <c r="E47" i="1"/>
  <c r="F47" i="1"/>
  <c r="G47" i="1"/>
  <c r="E46" i="1"/>
  <c r="F46" i="1"/>
  <c r="G46" i="1"/>
  <c r="E45" i="1"/>
  <c r="F45" i="1"/>
  <c r="G45" i="1"/>
  <c r="E44" i="1"/>
  <c r="F44" i="1"/>
  <c r="G44" i="1"/>
  <c r="E43" i="1"/>
  <c r="F43" i="1"/>
  <c r="G43" i="1"/>
  <c r="E42" i="1"/>
  <c r="F42" i="1"/>
  <c r="G42" i="1"/>
  <c r="E41" i="1"/>
  <c r="E40" i="1"/>
  <c r="F40" i="1"/>
  <c r="G40" i="1"/>
  <c r="E39" i="1"/>
  <c r="F39" i="1"/>
  <c r="G39" i="1"/>
  <c r="E38" i="1"/>
  <c r="F38" i="1"/>
  <c r="G38" i="1"/>
  <c r="E37" i="1"/>
  <c r="E36" i="1"/>
  <c r="F36" i="1"/>
  <c r="G36" i="1"/>
  <c r="E35" i="1"/>
  <c r="F35" i="1"/>
  <c r="G35" i="1"/>
  <c r="E34" i="1"/>
  <c r="F34" i="1"/>
  <c r="G34" i="1"/>
  <c r="E33" i="1"/>
  <c r="F33" i="1"/>
  <c r="G33" i="1"/>
  <c r="E32" i="1"/>
  <c r="F32" i="1"/>
  <c r="G32" i="1"/>
  <c r="E31" i="1"/>
  <c r="F31" i="1"/>
  <c r="G31" i="1"/>
  <c r="G28" i="1"/>
  <c r="S28" i="1"/>
  <c r="G27" i="1"/>
  <c r="G26" i="1"/>
  <c r="G25" i="1"/>
  <c r="G24" i="1"/>
  <c r="G23" i="1"/>
  <c r="G22" i="1"/>
  <c r="G30" i="1"/>
  <c r="S30" i="1"/>
  <c r="I29" i="1"/>
  <c r="R29" i="1"/>
  <c r="I25" i="1"/>
  <c r="R25" i="1"/>
  <c r="I40" i="1"/>
  <c r="R40" i="1"/>
  <c r="F48" i="1"/>
  <c r="G48" i="1"/>
  <c r="E27" i="2"/>
  <c r="E18" i="2"/>
  <c r="E36" i="2"/>
  <c r="I39" i="1"/>
  <c r="R39" i="1"/>
  <c r="I32" i="1"/>
  <c r="R32" i="1"/>
  <c r="R26" i="1"/>
  <c r="I26" i="1"/>
  <c r="I33" i="1"/>
  <c r="R33" i="1"/>
  <c r="F41" i="1"/>
  <c r="G41" i="1"/>
  <c r="E22" i="2"/>
  <c r="I49" i="1"/>
  <c r="S49" i="1"/>
  <c r="E31" i="2"/>
  <c r="I42" i="1"/>
  <c r="R42" i="1"/>
  <c r="F50" i="1"/>
  <c r="G50" i="1"/>
  <c r="E29" i="2"/>
  <c r="E91" i="2"/>
  <c r="E21" i="2"/>
  <c r="E23" i="2"/>
  <c r="I31" i="1"/>
  <c r="R31" i="1"/>
  <c r="I35" i="1"/>
  <c r="R35" i="1"/>
  <c r="I43" i="1"/>
  <c r="S43" i="1"/>
  <c r="I51" i="1"/>
  <c r="R51" i="1"/>
  <c r="E93" i="2"/>
  <c r="E26" i="2"/>
  <c r="E28" i="2"/>
  <c r="E17" i="2"/>
  <c r="I24" i="1"/>
  <c r="R24" i="1"/>
  <c r="I52" i="1"/>
  <c r="S53" i="1"/>
  <c r="E19" i="2"/>
  <c r="E25" i="2"/>
  <c r="E30" i="2"/>
  <c r="I47" i="1"/>
  <c r="R47" i="1"/>
  <c r="I27" i="1"/>
  <c r="R27" i="1"/>
  <c r="I44" i="1"/>
  <c r="S44" i="1"/>
  <c r="I22" i="1"/>
  <c r="R22" i="1"/>
  <c r="F37" i="1"/>
  <c r="G37" i="1"/>
  <c r="E20" i="2"/>
  <c r="I45" i="1"/>
  <c r="S45" i="1"/>
  <c r="I57" i="1"/>
  <c r="R57" i="1"/>
  <c r="E92" i="2"/>
  <c r="I34" i="1"/>
  <c r="S34" i="1"/>
  <c r="I36" i="1"/>
  <c r="R36" i="1"/>
  <c r="R23" i="1"/>
  <c r="I23" i="1"/>
  <c r="I38" i="1"/>
  <c r="R38" i="1"/>
  <c r="I46" i="1"/>
  <c r="R46" i="1"/>
  <c r="F58" i="1"/>
  <c r="G58" i="1"/>
  <c r="E37" i="2"/>
  <c r="I58" i="1"/>
  <c r="S58" i="1"/>
  <c r="I48" i="1"/>
  <c r="R48" i="1"/>
  <c r="I37" i="1"/>
  <c r="S37" i="1"/>
  <c r="I41" i="1"/>
  <c r="S41" i="1"/>
  <c r="S19" i="1"/>
  <c r="E19" i="1"/>
  <c r="I50" i="1"/>
  <c r="S50" i="1"/>
  <c r="D11" i="1"/>
  <c r="D12" i="1"/>
  <c r="P138" i="1" l="1"/>
  <c r="P139" i="1"/>
  <c r="N139" i="1"/>
  <c r="R139" i="1"/>
  <c r="R138" i="1"/>
  <c r="N138" i="1"/>
  <c r="D16" i="1"/>
  <c r="D19" i="1" s="1"/>
  <c r="P55" i="1"/>
  <c r="P46" i="1"/>
  <c r="P86" i="1"/>
  <c r="P25" i="1"/>
  <c r="P77" i="1"/>
  <c r="P57" i="1"/>
  <c r="P64" i="1"/>
  <c r="P36" i="1"/>
  <c r="P79" i="1"/>
  <c r="P108" i="1"/>
  <c r="P124" i="1"/>
  <c r="P95" i="1"/>
  <c r="P109" i="1"/>
  <c r="P125" i="1"/>
  <c r="P39" i="1"/>
  <c r="P30" i="1"/>
  <c r="P56" i="1"/>
  <c r="P58" i="1"/>
  <c r="P92" i="1"/>
  <c r="P32" i="1"/>
  <c r="P81" i="1"/>
  <c r="P89" i="1"/>
  <c r="P68" i="1"/>
  <c r="P44" i="1"/>
  <c r="P83" i="1"/>
  <c r="P110" i="1"/>
  <c r="P126" i="1"/>
  <c r="P33" i="1"/>
  <c r="P111" i="1"/>
  <c r="P127" i="1"/>
  <c r="P47" i="1"/>
  <c r="P87" i="1"/>
  <c r="P101" i="1"/>
  <c r="P50" i="1"/>
  <c r="P82" i="1"/>
  <c r="P28" i="1"/>
  <c r="P62" i="1"/>
  <c r="P100" i="1"/>
  <c r="P40" i="1"/>
  <c r="P85" i="1"/>
  <c r="P97" i="1"/>
  <c r="P72" i="1"/>
  <c r="P52" i="1"/>
  <c r="P112" i="1"/>
  <c r="P128" i="1"/>
  <c r="P41" i="1"/>
  <c r="P113" i="1"/>
  <c r="P129" i="1"/>
  <c r="P91" i="1"/>
  <c r="P120" i="1"/>
  <c r="P137" i="1"/>
  <c r="P38" i="1"/>
  <c r="P73" i="1"/>
  <c r="P75" i="1"/>
  <c r="P122" i="1"/>
  <c r="P107" i="1"/>
  <c r="P31" i="1"/>
  <c r="P29" i="1"/>
  <c r="P66" i="1"/>
  <c r="P35" i="1"/>
  <c r="P48" i="1"/>
  <c r="P90" i="1"/>
  <c r="P27" i="1"/>
  <c r="P76" i="1"/>
  <c r="P59" i="1"/>
  <c r="P94" i="1"/>
  <c r="P114" i="1"/>
  <c r="P130" i="1"/>
  <c r="P49" i="1"/>
  <c r="P115" i="1"/>
  <c r="P131" i="1"/>
  <c r="D15" i="1"/>
  <c r="C19" i="1" s="1"/>
  <c r="P53" i="1"/>
  <c r="P37" i="1"/>
  <c r="P104" i="1"/>
  <c r="P121" i="1"/>
  <c r="P54" i="1"/>
  <c r="P99" i="1"/>
  <c r="P60" i="1"/>
  <c r="P106" i="1"/>
  <c r="P26" i="1"/>
  <c r="P123" i="1"/>
  <c r="P21" i="1"/>
  <c r="P70" i="1"/>
  <c r="P43" i="1"/>
  <c r="P61" i="1"/>
  <c r="P98" i="1"/>
  <c r="P34" i="1"/>
  <c r="P80" i="1"/>
  <c r="P63" i="1"/>
  <c r="P102" i="1"/>
  <c r="P116" i="1"/>
  <c r="P132" i="1"/>
  <c r="P24" i="1"/>
  <c r="P117" i="1"/>
  <c r="P133" i="1"/>
  <c r="P69" i="1"/>
  <c r="P71" i="1"/>
  <c r="P105" i="1"/>
  <c r="P45" i="1"/>
  <c r="P23" i="1"/>
  <c r="P74" i="1"/>
  <c r="P51" i="1"/>
  <c r="P65" i="1"/>
  <c r="P22" i="1"/>
  <c r="P42" i="1"/>
  <c r="P84" i="1"/>
  <c r="P67" i="1"/>
  <c r="P93" i="1"/>
  <c r="P118" i="1"/>
  <c r="P134" i="1"/>
  <c r="P103" i="1"/>
  <c r="P119" i="1"/>
  <c r="P135" i="1"/>
  <c r="P78" i="1"/>
  <c r="P88" i="1"/>
  <c r="P136" i="1"/>
  <c r="P96" i="1"/>
  <c r="C12" i="1"/>
  <c r="C11" i="1"/>
  <c r="O138" i="1" l="1"/>
  <c r="O139" i="1"/>
  <c r="O43" i="1"/>
  <c r="O108" i="1"/>
  <c r="O77" i="1"/>
  <c r="O80" i="1"/>
  <c r="O100" i="1"/>
  <c r="O78" i="1"/>
  <c r="O26" i="1"/>
  <c r="O46" i="1"/>
  <c r="O111" i="1"/>
  <c r="O49" i="1"/>
  <c r="O101" i="1"/>
  <c r="O24" i="1"/>
  <c r="O115" i="1"/>
  <c r="O25" i="1"/>
  <c r="O85" i="1"/>
  <c r="O36" i="1"/>
  <c r="O65" i="1"/>
  <c r="O135" i="1"/>
  <c r="O120" i="1"/>
  <c r="O123" i="1"/>
  <c r="O56" i="1"/>
  <c r="O117" i="1"/>
  <c r="O110" i="1"/>
  <c r="O90" i="1"/>
  <c r="O41" i="1"/>
  <c r="O91" i="1"/>
  <c r="O125" i="1"/>
  <c r="O30" i="1"/>
  <c r="O128" i="1"/>
  <c r="O76" i="1"/>
  <c r="O35" i="1"/>
  <c r="O72" i="1"/>
  <c r="O114" i="1"/>
  <c r="O103" i="1"/>
  <c r="O107" i="1"/>
  <c r="O34" i="1"/>
  <c r="O51" i="1"/>
  <c r="O116" i="1"/>
  <c r="O62" i="1"/>
  <c r="O88" i="1"/>
  <c r="O45" i="1"/>
  <c r="O37" i="1"/>
  <c r="O122" i="1"/>
  <c r="O58" i="1"/>
  <c r="O119" i="1"/>
  <c r="O69" i="1"/>
  <c r="O31" i="1"/>
  <c r="O104" i="1"/>
  <c r="O32" i="1"/>
  <c r="O98" i="1"/>
  <c r="O93" i="1"/>
  <c r="O132" i="1"/>
  <c r="O81" i="1"/>
  <c r="O74" i="1"/>
  <c r="O47" i="1"/>
  <c r="O113" i="1"/>
  <c r="O70" i="1"/>
  <c r="O63" i="1"/>
  <c r="O124" i="1"/>
  <c r="O55" i="1"/>
  <c r="O28" i="1"/>
  <c r="O73" i="1"/>
  <c r="O57" i="1"/>
  <c r="O42" i="1"/>
  <c r="O66" i="1"/>
  <c r="O127" i="1"/>
  <c r="O106" i="1"/>
  <c r="O39" i="1"/>
  <c r="O112" i="1"/>
  <c r="O40" i="1"/>
  <c r="O105" i="1"/>
  <c r="O50" i="1"/>
  <c r="O71" i="1"/>
  <c r="O29" i="1"/>
  <c r="O86" i="1"/>
  <c r="O130" i="1"/>
  <c r="O48" i="1"/>
  <c r="O23" i="1"/>
  <c r="O129" i="1"/>
  <c r="O54" i="1"/>
  <c r="O64" i="1"/>
  <c r="O134" i="1"/>
  <c r="O75" i="1"/>
  <c r="O61" i="1"/>
  <c r="O84" i="1"/>
  <c r="O79" i="1"/>
  <c r="O102" i="1"/>
  <c r="O44" i="1"/>
  <c r="O109" i="1"/>
  <c r="O95" i="1"/>
  <c r="O22" i="1"/>
  <c r="O97" i="1"/>
  <c r="O82" i="1"/>
  <c r="O92" i="1"/>
  <c r="O53" i="1"/>
  <c r="O59" i="1"/>
  <c r="O136" i="1"/>
  <c r="O60" i="1"/>
  <c r="O121" i="1"/>
  <c r="O87" i="1"/>
  <c r="O52" i="1"/>
  <c r="O118" i="1"/>
  <c r="O131" i="1"/>
  <c r="O67" i="1"/>
  <c r="O68" i="1"/>
  <c r="C15" i="1"/>
  <c r="F14" i="1" s="1"/>
  <c r="F15" i="1" s="1"/>
  <c r="O126" i="1"/>
  <c r="O99" i="1"/>
  <c r="O27" i="1"/>
  <c r="O89" i="1"/>
  <c r="O137" i="1"/>
  <c r="O96" i="1"/>
  <c r="O21" i="1"/>
  <c r="O133" i="1"/>
  <c r="O38" i="1"/>
  <c r="O94" i="1"/>
  <c r="O83" i="1"/>
  <c r="O33" i="1"/>
  <c r="C16" i="1"/>
  <c r="D18" i="1" s="1"/>
  <c r="R19" i="1"/>
  <c r="E18" i="1" s="1"/>
  <c r="C18" i="1" l="1"/>
</calcChain>
</file>

<file path=xl/sharedStrings.xml><?xml version="1.0" encoding="utf-8"?>
<sst xmlns="http://schemas.openxmlformats.org/spreadsheetml/2006/main" count="1131" uniqueCount="458">
  <si>
    <t>IM Per / GSC 03323-01123</t>
  </si>
  <si>
    <t>System Type:</t>
  </si>
  <si>
    <t>E/DM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</si>
  <si>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</si>
  <si>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</si>
  <si>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</si>
  <si>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</si>
  <si>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</si>
  <si>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</si>
  <si>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</si>
  <si>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</si>
  <si>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</si>
  <si>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</si>
  <si>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</si>
  <si>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</si>
  <si>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</si>
  <si>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Start cell (x)</t>
  </si>
  <si>
    <t>Old Cycle</t>
  </si>
  <si>
    <t>Start cell (y)</t>
  </si>
  <si>
    <t>New Cycle</t>
  </si>
  <si>
    <t>New epoch =</t>
  </si>
  <si>
    <t>Next ToM</t>
  </si>
  <si>
    <t>New Period =</t>
  </si>
  <si>
    <t># of data points:</t>
  </si>
  <si>
    <t>Prim. Ephemeris =</t>
  </si>
  <si>
    <t>Sec.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</si>
  <si>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</si>
  <si>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</si>
  <si>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</si>
  <si>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</si>
  <si>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</si>
  <si>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</si>
  <si>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</si>
  <si>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</si>
  <si>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IBVS</t>
  </si>
  <si>
    <t>Nelson</t>
  </si>
  <si>
    <t>OEJV</t>
  </si>
  <si>
    <t>S4</t>
  </si>
  <si>
    <t>S5</t>
  </si>
  <si>
    <t>Misc</t>
  </si>
  <si>
    <t>Lin Fit 1</t>
  </si>
  <si>
    <t>Lin Fit 2</t>
  </si>
  <si>
    <t>Date</t>
  </si>
  <si>
    <t>na</t>
  </si>
  <si>
    <t>IBVS 4383</t>
  </si>
  <si>
    <t>IBVS 4562</t>
  </si>
  <si>
    <t>I</t>
  </si>
  <si>
    <t>IBVS 5296</t>
  </si>
  <si>
    <t>IBVS 5487</t>
  </si>
  <si>
    <t>II</t>
  </si>
  <si>
    <t>IBVS 5577</t>
  </si>
  <si>
    <t>IBVS 5657</t>
  </si>
  <si>
    <t>IBVS 5602</t>
  </si>
  <si>
    <t>IBVS 5670</t>
  </si>
  <si>
    <t>IBVS 5670 </t>
  </si>
  <si>
    <t>IBVS 5731</t>
  </si>
  <si>
    <t>IBVS 5764</t>
  </si>
  <si>
    <t>IBVS 5761</t>
  </si>
  <si>
    <t>IBVS 5910 </t>
  </si>
  <si>
    <t>IBVS 5918</t>
  </si>
  <si>
    <t>.0004</t>
  </si>
  <si>
    <t>IBVS 5894</t>
  </si>
  <si>
    <t>IBVS 5972</t>
  </si>
  <si>
    <t>IBVS 5960</t>
  </si>
  <si>
    <t>OEJV 0137 </t>
  </si>
  <si>
    <t>OEJV 0137</t>
  </si>
  <si>
    <t>IBVS 5966 </t>
  </si>
  <si>
    <t>IBVS 5966</t>
  </si>
  <si>
    <t>IBVS 6014</t>
  </si>
  <si>
    <t>IBVS 6011</t>
  </si>
  <si>
    <t>OEJV 0160</t>
  </si>
  <si>
    <t>IBVS 6046</t>
  </si>
  <si>
    <t>IBVS 6042</t>
  </si>
  <si>
    <t>OEJV 0165</t>
  </si>
  <si>
    <t>OEJV 0160 </t>
  </si>
  <si>
    <t>IBVS 6098</t>
  </si>
  <si>
    <t>IBVS 6131</t>
  </si>
  <si>
    <t>IBVS 6193</t>
  </si>
  <si>
    <t>OEJV 0179</t>
  </si>
  <si>
    <t>OEJV 0205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</si>
  <si>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</si>
  <si>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</si>
  <si>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</si>
  <si>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</si>
  <si>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</si>
  <si>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</si>
  <si>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</si>
  <si>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</si>
  <si>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</si>
  <si>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</si>
  <si>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</si>
  <si>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2433541.35 </t>
  </si>
  <si>
    <t> 16.09.1950 20:24 </t>
  </si>
  <si>
    <t> 0.00 </t>
  </si>
  <si>
    <t>F </t>
  </si>
  <si>
    <t>  </t>
  </si>
  <si>
    <t> GCVS 1985 </t>
  </si>
  <si>
    <t>2449679.3692 </t>
  </si>
  <si>
    <t> 22.11.1994 20:51 </t>
  </si>
  <si>
    <t> 0.0582 </t>
  </si>
  <si>
    <t>E </t>
  </si>
  <si>
    <t>o</t>
  </si>
  <si>
    <t> W.Moschner </t>
  </si>
  <si>
    <t>BAVM 91 </t>
  </si>
  <si>
    <t>2449688.3858 </t>
  </si>
  <si>
    <t> 01.12.1994 21:15 </t>
  </si>
  <si>
    <t> 0.0579 </t>
  </si>
  <si>
    <t>2450087.3845 </t>
  </si>
  <si>
    <t> 04.01.1996 21:13 </t>
  </si>
  <si>
    <t> 0.0597 </t>
  </si>
  <si>
    <t> F.Agerer </t>
  </si>
  <si>
    <t>2450380.4335 </t>
  </si>
  <si>
    <t> 23.10.1996 22:24 </t>
  </si>
  <si>
    <t> 0.0601 </t>
  </si>
  <si>
    <t>BAVM 102 </t>
  </si>
  <si>
    <t>2451586.4521 </t>
  </si>
  <si>
    <t> 11.02.2000 22:51 </t>
  </si>
  <si>
    <t> 0.0710 </t>
  </si>
  <si>
    <t> K.&amp; M.Rätz </t>
  </si>
  <si>
    <t>BAVM 152 </t>
  </si>
  <si>
    <t>2453033.6699 </t>
  </si>
  <si>
    <t> 29.01.2004 04:04 </t>
  </si>
  <si>
    <t> 0.0796 </t>
  </si>
  <si>
    <t>?</t>
  </si>
  <si>
    <t> C.Lacy </t>
  </si>
  <si>
    <t>IBVS 5577 </t>
  </si>
  <si>
    <t>2453254.5845 </t>
  </si>
  <si>
    <t> 06.09.2004 02:01 </t>
  </si>
  <si>
    <t> 0.0806 </t>
  </si>
  <si>
    <t> Moschner &amp; Frank </t>
  </si>
  <si>
    <t>BAVM 173 </t>
  </si>
  <si>
    <t>2453352.6518 </t>
  </si>
  <si>
    <t> 13.12.2004 03:38 </t>
  </si>
  <si>
    <t> 0.0729 </t>
  </si>
  <si>
    <t> R.Nelson </t>
  </si>
  <si>
    <t>IBVS 5602 </t>
  </si>
  <si>
    <t>2453388.7205 </t>
  </si>
  <si>
    <t> 18.01.2005 05:17 </t>
  </si>
  <si>
    <t> 0.0741 </t>
  </si>
  <si>
    <t> C. Lacy </t>
  </si>
  <si>
    <t>2453405.6176 </t>
  </si>
  <si>
    <t> 04.02.2005 02:49 </t>
  </si>
  <si>
    <t> 0.0810 </t>
  </si>
  <si>
    <t>2453449.5832 </t>
  </si>
  <si>
    <t> 20.03.2005 01:59 </t>
  </si>
  <si>
    <t> 0.0728 </t>
  </si>
  <si>
    <t>2453635.5494 </t>
  </si>
  <si>
    <t> 22.09.2005 01:11 </t>
  </si>
  <si>
    <t> 0.0823 </t>
  </si>
  <si>
    <t>C </t>
  </si>
  <si>
    <t> Moschner </t>
  </si>
  <si>
    <t>BAVM 178 </t>
  </si>
  <si>
    <t>2453681.7703 </t>
  </si>
  <si>
    <t> 07.11.2005 06:29 </t>
  </si>
  <si>
    <t> 0.0753 </t>
  </si>
  <si>
    <t>2453691.9074 </t>
  </si>
  <si>
    <t> 17.11.2005 09:46 </t>
  </si>
  <si>
    <t> 0.0848 </t>
  </si>
  <si>
    <t>2453734.7368 </t>
  </si>
  <si>
    <t> 30.12.2005 05:40 </t>
  </si>
  <si>
    <t> 0.0840 </t>
  </si>
  <si>
    <t>IBVS 5764 </t>
  </si>
  <si>
    <t>2453734.7371 </t>
  </si>
  <si>
    <t> 30.12.2005 05:41 </t>
  </si>
  <si>
    <t> 0.0843 </t>
  </si>
  <si>
    <t>2453760.6667 </t>
  </si>
  <si>
    <t> 25.01.2006 04:00 </t>
  </si>
  <si>
    <t> 0.0740 </t>
  </si>
  <si>
    <t>2454010.8849 </t>
  </si>
  <si>
    <t> 02.10.2006 09:14 </t>
  </si>
  <si>
    <t> 0.0737 </t>
  </si>
  <si>
    <t>2454025.5320 </t>
  </si>
  <si>
    <t> 17.10.2006 00:46 </t>
  </si>
  <si>
    <t> 0.0849 </t>
  </si>
  <si>
    <t> U. Schmidt </t>
  </si>
  <si>
    <t>BAVM 183 </t>
  </si>
  <si>
    <t>2454028.9216 </t>
  </si>
  <si>
    <t> 20.10.2006 10:07 </t>
  </si>
  <si>
    <t> 0.0767 </t>
  </si>
  <si>
    <t>2454037.9354 </t>
  </si>
  <si>
    <t> 29.10.2006 10:26 </t>
  </si>
  <si>
    <t> 0.0736 </t>
  </si>
  <si>
    <t>2454037.9356 </t>
  </si>
  <si>
    <t> 29.10.2006 10:27 </t>
  </si>
  <si>
    <t> 0.0738 </t>
  </si>
  <si>
    <t>2454053.7154 </t>
  </si>
  <si>
    <t> 14.11.2006 05:10 </t>
  </si>
  <si>
    <t>2454061.6011 </t>
  </si>
  <si>
    <t> 22.11.2006 02:25 </t>
  </si>
  <si>
    <t> 0.0864 </t>
  </si>
  <si>
    <t>2454070.6165 </t>
  </si>
  <si>
    <t> 01.12.2006 02:47 </t>
  </si>
  <si>
    <t> 0.0850 </t>
  </si>
  <si>
    <t>2454107.815 </t>
  </si>
  <si>
    <t> 07.01.2007 07:33 </t>
  </si>
  <si>
    <t> 0.072 </t>
  </si>
  <si>
    <t>2454124.7191 </t>
  </si>
  <si>
    <t> 24.01.2007 05:15 </t>
  </si>
  <si>
    <t> 0.0863 </t>
  </si>
  <si>
    <t>2454176.5689 </t>
  </si>
  <si>
    <t> 17.03.2007 01:39 </t>
  </si>
  <si>
    <t> 0.0890 </t>
  </si>
  <si>
    <t>2454830.2946 </t>
  </si>
  <si>
    <t> 29.12.2008 19:04 </t>
  </si>
  <si>
    <t> 0.0909 </t>
  </si>
  <si>
    <t>-U;-I</t>
  </si>
  <si>
    <t> M.&amp; K.Rätz </t>
  </si>
  <si>
    <t>BAVM 209 </t>
  </si>
  <si>
    <t>2454833.6742 </t>
  </si>
  <si>
    <t> 02.01.2009 04:10 </t>
  </si>
  <si>
    <t>9445.5</t>
  </si>
  <si>
    <t> 0.0727 </t>
  </si>
  <si>
    <t> R.Diethelm </t>
  </si>
  <si>
    <t>IBVS 5894 </t>
  </si>
  <si>
    <t>2455241.6872 </t>
  </si>
  <si>
    <t> 14.02.2010 04:29 </t>
  </si>
  <si>
    <t>9626.5</t>
  </si>
  <si>
    <t> 0.0719 </t>
  </si>
  <si>
    <t>IBVS 5972 </t>
  </si>
  <si>
    <t>2455473.8723 </t>
  </si>
  <si>
    <t> 04.10.2010 08:56 </t>
  </si>
  <si>
    <t>9729.5</t>
  </si>
  <si>
    <t> 0.0724 </t>
  </si>
  <si>
    <t>2455490.7857 </t>
  </si>
  <si>
    <t> 21.10.2010 06:51 </t>
  </si>
  <si>
    <t>9737</t>
  </si>
  <si>
    <t> 0.0956 </t>
  </si>
  <si>
    <t>2455490.7865 </t>
  </si>
  <si>
    <t> 21.10.2010 06:52 </t>
  </si>
  <si>
    <t> 0.0964 </t>
  </si>
  <si>
    <t>2455500.9194 </t>
  </si>
  <si>
    <t> 31.10.2010 10:03 </t>
  </si>
  <si>
    <t>9741.5</t>
  </si>
  <si>
    <t> 0.0688 </t>
  </si>
  <si>
    <t>2455507.6854 </t>
  </si>
  <si>
    <t> 07.11.2010 04:26 </t>
  </si>
  <si>
    <t>9744.5</t>
  </si>
  <si>
    <t> 0.0722 </t>
  </si>
  <si>
    <t>2455507.6862 </t>
  </si>
  <si>
    <t> 07.11.2010 04:28 </t>
  </si>
  <si>
    <t> 0.0730 </t>
  </si>
  <si>
    <t>2455508.8225 </t>
  </si>
  <si>
    <t> 08.11.2010 07:44 </t>
  </si>
  <si>
    <t>9745</t>
  </si>
  <si>
    <t> 0.0986 </t>
  </si>
  <si>
    <t>IBVS 5960 </t>
  </si>
  <si>
    <t>2455525.7190 </t>
  </si>
  <si>
    <t> 25.11.2010 05:15 </t>
  </si>
  <si>
    <t>9752.5</t>
  </si>
  <si>
    <t> 0.0720 </t>
  </si>
  <si>
    <t>2455533.6170 </t>
  </si>
  <si>
    <t> 03.12.2010 02:48 </t>
  </si>
  <si>
    <t>9756</t>
  </si>
  <si>
    <t> 0.0967 </t>
  </si>
  <si>
    <t>2455544.8885 </t>
  </si>
  <si>
    <t> 14.12.2010 09:19 </t>
  </si>
  <si>
    <t>9761</t>
  </si>
  <si>
    <t> 0.0971 </t>
  </si>
  <si>
    <t>2455568.5474 </t>
  </si>
  <si>
    <t> 07.01.2011 01:08 </t>
  </si>
  <si>
    <t>9771.5</t>
  </si>
  <si>
    <t> 0.0702 </t>
  </si>
  <si>
    <t>2455569.6845 </t>
  </si>
  <si>
    <t> 08.01.2011 04:25 </t>
  </si>
  <si>
    <t>9772</t>
  </si>
  <si>
    <t>2455587.7179 </t>
  </si>
  <si>
    <t> 26.01.2011 05:13 </t>
  </si>
  <si>
    <t>9780</t>
  </si>
  <si>
    <t> 0.0963 </t>
  </si>
  <si>
    <t>2455853.7152 </t>
  </si>
  <si>
    <t> 19.10.2011 05:09 </t>
  </si>
  <si>
    <t>9898</t>
  </si>
  <si>
    <t>IBVS 6014 </t>
  </si>
  <si>
    <t>2455854.8319 </t>
  </si>
  <si>
    <t> 20.10.2011 07:57 </t>
  </si>
  <si>
    <t>9898.5</t>
  </si>
  <si>
    <t>IBVS 6011 </t>
  </si>
  <si>
    <t>2455854.8329 </t>
  </si>
  <si>
    <t> 20.10.2011 07:59 </t>
  </si>
  <si>
    <t> 0.0698 </t>
  </si>
  <si>
    <t>2455855.9707 </t>
  </si>
  <si>
    <t> 21.10.2011 11:17 </t>
  </si>
  <si>
    <t>9899</t>
  </si>
  <si>
    <t> 0.0969 </t>
  </si>
  <si>
    <t>2455855.9733 </t>
  </si>
  <si>
    <t> 21.10.2011 11:21 </t>
  </si>
  <si>
    <t> 0.0995 </t>
  </si>
  <si>
    <t>2455862.7355 </t>
  </si>
  <si>
    <t> 28.10.2011 05:39 </t>
  </si>
  <si>
    <t>9902</t>
  </si>
  <si>
    <t> 0.0991 </t>
  </si>
  <si>
    <t>2455869.49833 </t>
  </si>
  <si>
    <t> 03.11.2011 23:57 </t>
  </si>
  <si>
    <t>9905</t>
  </si>
  <si>
    <t> 0.09923 </t>
  </si>
  <si>
    <t>R</t>
  </si>
  <si>
    <t> K.Onderkova </t>
  </si>
  <si>
    <t>2455870.61497 </t>
  </si>
  <si>
    <t> 05.11.2011 02:45 </t>
  </si>
  <si>
    <t>9905.5</t>
  </si>
  <si>
    <t> 0.07230 </t>
  </si>
  <si>
    <t> K.Ho?kova </t>
  </si>
  <si>
    <t>2455876.26128 </t>
  </si>
  <si>
    <t> 10.11.2011 18:16 </t>
  </si>
  <si>
    <t>9908</t>
  </si>
  <si>
    <t> 0.09952 </t>
  </si>
  <si>
    <t> L.Šmelcer </t>
  </si>
  <si>
    <t>2455876.26298 </t>
  </si>
  <si>
    <t> 10.11.2011 18:18 </t>
  </si>
  <si>
    <t> 0.10122 </t>
  </si>
  <si>
    <t>2455895.40904 </t>
  </si>
  <si>
    <t> 29.11.2011 21:49 </t>
  </si>
  <si>
    <t>9916.5</t>
  </si>
  <si>
    <t> 0.06995 </t>
  </si>
  <si>
    <t>2455895.40914 </t>
  </si>
  <si>
    <t> 0.07005 </t>
  </si>
  <si>
    <t>2455932.6164 </t>
  </si>
  <si>
    <t> 06.01.2012 02:47 </t>
  </si>
  <si>
    <t>9933</t>
  </si>
  <si>
    <t>2455932.6170 </t>
  </si>
  <si>
    <t> 06.01.2012 02:48 </t>
  </si>
  <si>
    <t> 0.0997 </t>
  </si>
  <si>
    <t>2455933.7326 </t>
  </si>
  <si>
    <t> 07.01.2012 05:34 </t>
  </si>
  <si>
    <t>9933.5</t>
  </si>
  <si>
    <t> 0.0718 </t>
  </si>
  <si>
    <t>2455941.6331 </t>
  </si>
  <si>
    <t> 15.01.2012 03:11 </t>
  </si>
  <si>
    <t>9937</t>
  </si>
  <si>
    <t> 0.0990 </t>
  </si>
  <si>
    <t>2455950.6503 </t>
  </si>
  <si>
    <t> 24.01.2012 03:36 </t>
  </si>
  <si>
    <t>9941</t>
  </si>
  <si>
    <t> 0.0993 </t>
  </si>
  <si>
    <t>2456217.7647 </t>
  </si>
  <si>
    <t> 17.10.2012 06:21 </t>
  </si>
  <si>
    <t>10059.5</t>
  </si>
  <si>
    <t>IBVS 6046 </t>
  </si>
  <si>
    <t>2456227.9232 </t>
  </si>
  <si>
    <t> 27.10.2012 10:09 </t>
  </si>
  <si>
    <t>10064</t>
  </si>
  <si>
    <t> 0.1031 </t>
  </si>
  <si>
    <t>IBVS 6042 </t>
  </si>
  <si>
    <t>2456232.42709 </t>
  </si>
  <si>
    <t> 31.10.2012 22:15 </t>
  </si>
  <si>
    <t>10066</t>
  </si>
  <si>
    <t> 0.09857 </t>
  </si>
  <si>
    <t>2456232.4279 </t>
  </si>
  <si>
    <t> 31.10.2012 22:16 </t>
  </si>
  <si>
    <t> 0.0994 </t>
  </si>
  <si>
    <t>2456232.42849 </t>
  </si>
  <si>
    <t> 31.10.2012 22:17 </t>
  </si>
  <si>
    <t> 0.09997 </t>
  </si>
  <si>
    <t>2456269.6109 </t>
  </si>
  <si>
    <t> 08.12.2012 02:39 </t>
  </si>
  <si>
    <t>10082.5</t>
  </si>
  <si>
    <t> 0.0713 </t>
  </si>
  <si>
    <t>2456314.6955 </t>
  </si>
  <si>
    <t> 22.01.2013 04:41 </t>
  </si>
  <si>
    <t>10102.5</t>
  </si>
  <si>
    <t> 0.0715 </t>
  </si>
  <si>
    <t>2456563.8022 </t>
  </si>
  <si>
    <t> 28.09.2013 07:15 </t>
  </si>
  <si>
    <t>10213</t>
  </si>
  <si>
    <t> 0.1033 </t>
  </si>
  <si>
    <t>IBVS 6098 </t>
  </si>
  <si>
    <t>2456572.8197 </t>
  </si>
  <si>
    <t> 07.10.2013 07:40 </t>
  </si>
  <si>
    <t>10217</t>
  </si>
  <si>
    <t> 0.1040 </t>
  </si>
  <si>
    <t>2456582.9487 </t>
  </si>
  <si>
    <t> 17.10.2013 10:46 </t>
  </si>
  <si>
    <t>10221.5</t>
  </si>
  <si>
    <t> 0.0725 </t>
  </si>
  <si>
    <t>2456589.7089 </t>
  </si>
  <si>
    <t> 24.10.2013 05:00 </t>
  </si>
  <si>
    <t>10224.5</t>
  </si>
  <si>
    <t> 0.0701 </t>
  </si>
  <si>
    <t>2456600.9805 </t>
  </si>
  <si>
    <t> 04.11.2013 11:31 </t>
  </si>
  <si>
    <t>10229.5</t>
  </si>
  <si>
    <t> 0.0706 </t>
  </si>
  <si>
    <t>2456606.6337 </t>
  </si>
  <si>
    <t> 10.11.2013 03:12 </t>
  </si>
  <si>
    <t>10232</t>
  </si>
  <si>
    <t> 0.1047 </t>
  </si>
  <si>
    <t>2456608.8869 </t>
  </si>
  <si>
    <t> 12.11.2013 09:17 </t>
  </si>
  <si>
    <t>10233</t>
  </si>
  <si>
    <t> 0.1036 </t>
  </si>
  <si>
    <t>2456668.6047 </t>
  </si>
  <si>
    <t> 11.01.2014 02:30 </t>
  </si>
  <si>
    <t>10259.5</t>
  </si>
  <si>
    <t> 0.0682 </t>
  </si>
  <si>
    <t>2456678.7672 </t>
  </si>
  <si>
    <t> 21.01.2014 06:24 </t>
  </si>
  <si>
    <t>10264</t>
  </si>
  <si>
    <t>2456927.8424 </t>
  </si>
  <si>
    <t> 27.09.2014 08:13 </t>
  </si>
  <si>
    <t>10374.5</t>
  </si>
  <si>
    <t>IBVS 6131 </t>
  </si>
  <si>
    <t>2453387.5849 </t>
  </si>
  <si>
    <t> 17.01.2005 02:02 </t>
  </si>
  <si>
    <t> 0.0820 </t>
  </si>
  <si>
    <t>2453405.6184 </t>
  </si>
  <si>
    <t> 04.02.2005 02:50 </t>
  </si>
  <si>
    <t> 0.0818 </t>
  </si>
  <si>
    <t>2453656.9719 </t>
  </si>
  <si>
    <t> 13.10.2005 11:19 </t>
  </si>
  <si>
    <t> 0.0733 </t>
  </si>
  <si>
    <t>2454364.7974 </t>
  </si>
  <si>
    <t> 21.09.2007 07:08 </t>
  </si>
  <si>
    <t>2454373.8136 </t>
  </si>
  <si>
    <t> 30.09.2007 07:31 </t>
  </si>
  <si>
    <t>2454392.9735 </t>
  </si>
  <si>
    <t> 19.10.2007 11:21 </t>
  </si>
  <si>
    <t> 0.0885 </t>
  </si>
  <si>
    <t>2454400.8664 </t>
  </si>
  <si>
    <t> 27.10.2007 08:47 </t>
  </si>
  <si>
    <t> 0.0752 </t>
  </si>
  <si>
    <t>2454408.7535 </t>
  </si>
  <si>
    <t> 04.11.2007 06:05 </t>
  </si>
  <si>
    <t>2454409.8810 </t>
  </si>
  <si>
    <t> 05.11.2007 09:08 </t>
  </si>
  <si>
    <t>2454409.8827 </t>
  </si>
  <si>
    <t> 05.11.2007 09:11 </t>
  </si>
  <si>
    <t> 0.0746 </t>
  </si>
  <si>
    <t>2454416.6436 </t>
  </si>
  <si>
    <t> 12.11.2007 03:26 </t>
  </si>
  <si>
    <t>2454487.6514 </t>
  </si>
  <si>
    <t> 22.01.2008 03:38 </t>
  </si>
  <si>
    <t> 0.0892 </t>
  </si>
  <si>
    <t>2454505.6866 </t>
  </si>
  <si>
    <t> 09.02.2008 04:28 </t>
  </si>
  <si>
    <t> 0.0906 </t>
  </si>
  <si>
    <t>2455109.8221 </t>
  </si>
  <si>
    <t> 05.10.2009 07:43 </t>
  </si>
  <si>
    <t>9568</t>
  </si>
  <si>
    <t> 0.0951 </t>
  </si>
  <si>
    <t>2455531.3608 </t>
  </si>
  <si>
    <t> 30.11.2010 20:39 </t>
  </si>
  <si>
    <t>9755</t>
  </si>
  <si>
    <t> 0.0947 </t>
  </si>
  <si>
    <t>2455531.3613 </t>
  </si>
  <si>
    <t> 30.11.2010 20:40 </t>
  </si>
  <si>
    <t> 0.0952 </t>
  </si>
  <si>
    <t>2455531.3620 </t>
  </si>
  <si>
    <t> 30.11.2010 20:41 </t>
  </si>
  <si>
    <t> 0.0959 </t>
  </si>
  <si>
    <t>2455560.6675 </t>
  </si>
  <si>
    <t> 30.12.2010 04:01 </t>
  </si>
  <si>
    <t>9768</t>
  </si>
  <si>
    <t> 0.0965 </t>
  </si>
  <si>
    <t>2456516.46753 </t>
  </si>
  <si>
    <t> 11.08.2013 23:13 </t>
  </si>
  <si>
    <t>10192</t>
  </si>
  <si>
    <t> 0.10729 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</si>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</sst>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0.00000"/>
    <numFmt numFmtId="169" formatCode="d/m/yyyy;@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name val="Arial Unicode MS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</cellStyleXfs>
  <cellXfs count="83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/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165" fontId="9" fillId="0" borderId="0" xfId="0" applyNumberFormat="1" applyFont="1">
      <alignment vertical="top"/>
    </xf>
    <xf numFmtId="0" fontId="8" fillId="0" borderId="0" xfId="0" applyFont="1" applyAlignment="1"/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8" fillId="0" borderId="0" xfId="0" applyFont="1" applyAlignment="1">
      <alignment horizontal="left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>
      <alignment vertical="top"/>
    </xf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0" fontId="14" fillId="0" borderId="0" xfId="6" applyFont="1" applyAlignment="1">
      <alignment wrapText="1"/>
    </xf>
    <xf numFmtId="0" fontId="14" fillId="0" borderId="0" xfId="6" applyFont="1" applyAlignment="1">
      <alignment horizontal="center" wrapText="1"/>
    </xf>
    <xf numFmtId="0" fontId="14" fillId="0" borderId="0" xfId="6" applyFont="1" applyAlignment="1">
      <alignment horizontal="left" wrapText="1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0" fillId="0" borderId="11" xfId="0" applyFont="1" applyBorder="1" applyAlignment="1">
      <alignment horizontal="center"/>
    </xf>
    <xf numFmtId="0" fontId="0" fillId="0" borderId="12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13" xfId="0" applyFont="1" applyBorder="1" applyAlignment="1">
      <alignment horizontal="center"/>
    </xf>
    <xf numFmtId="0" fontId="0" fillId="0" borderId="14" xfId="0" applyFont="1" applyBorder="1">
      <alignment vertical="top"/>
    </xf>
    <xf numFmtId="0" fontId="3" fillId="2" borderId="15" xfId="0" applyFont="1" applyFill="1" applyBorder="1" applyAlignment="1">
      <alignment horizontal="left" vertical="top" wrapText="1" indent="1"/>
    </xf>
    <xf numFmtId="0" fontId="3" fillId="2" borderId="1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right" vertical="top" wrapText="1"/>
    </xf>
    <xf numFmtId="0" fontId="16" fillId="2" borderId="15" xfId="5" applyNumberFormat="1" applyFont="1" applyFill="1" applyBorder="1" applyAlignment="1" applyProtection="1">
      <alignment horizontal="right" vertical="top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vertical="center" wrapText="1"/>
      <protection locked="0"/>
    </xf>
    <xf numFmtId="169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Per - O-C Diagr.</a:t>
            </a:r>
          </a:p>
        </c:rich>
      </c:tx>
      <c:layout>
        <c:manualLayout>
          <c:xMode val="edge"/>
          <c:yMode val="edge"/>
          <c:x val="0.3568777137058610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1018394061479"/>
          <c:y val="0.23511007774245343"/>
          <c:w val="0.7788111157599723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Active!$H$21:$H$137</c:f>
              <c:numCache>
                <c:formatCode>General</c:formatCode>
                <c:ptCount val="11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F7-4839-B35D-95FC8ACFC3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Active!$I$21:$I$137</c:f>
              <c:numCache>
                <c:formatCode>General</c:formatCode>
                <c:ptCount val="117"/>
                <c:pt idx="1">
                  <c:v>5.821999999898253E-2</c:v>
                </c:pt>
                <c:pt idx="2">
                  <c:v>5.7939999998779967E-2</c:v>
                </c:pt>
                <c:pt idx="3">
                  <c:v>5.9699999997974373E-2</c:v>
                </c:pt>
                <c:pt idx="4">
                  <c:v>6.0100000002421439E-2</c:v>
                </c:pt>
                <c:pt idx="5">
                  <c:v>7.1000000003550667E-2</c:v>
                </c:pt>
                <c:pt idx="6">
                  <c:v>7.8919999999925494E-2</c:v>
                </c:pt>
                <c:pt idx="7">
                  <c:v>9.2349999998987187E-2</c:v>
                </c:pt>
                <c:pt idx="8">
                  <c:v>7.7400000001944136E-2</c:v>
                </c:pt>
                <c:pt idx="9">
                  <c:v>9.0329999999084976E-2</c:v>
                </c:pt>
                <c:pt idx="10">
                  <c:v>7.8620000007504132E-2</c:v>
                </c:pt>
                <c:pt idx="11">
                  <c:v>7.9560000005585607E-2</c:v>
                </c:pt>
                <c:pt idx="12">
                  <c:v>8.060000000114087E-2</c:v>
                </c:pt>
                <c:pt idx="13">
                  <c:v>8.932999999524327E-2</c:v>
                </c:pt>
                <c:pt idx="14">
                  <c:v>8.2000000002153683E-2</c:v>
                </c:pt>
                <c:pt idx="15">
                  <c:v>8.2020000001648441E-2</c:v>
                </c:pt>
                <c:pt idx="16">
                  <c:v>9.0510000001813751E-2</c:v>
                </c:pt>
                <c:pt idx="17">
                  <c:v>8.0959999999322463E-2</c:v>
                </c:pt>
                <c:pt idx="18">
                  <c:v>8.1760000000940636E-2</c:v>
                </c:pt>
                <c:pt idx="19">
                  <c:v>8.1770000004325993E-2</c:v>
                </c:pt>
                <c:pt idx="20">
                  <c:v>8.9270000004034955E-2</c:v>
                </c:pt>
                <c:pt idx="21">
                  <c:v>8.2320000001345761E-2</c:v>
                </c:pt>
                <c:pt idx="22">
                  <c:v>8.9729999999690335E-2</c:v>
                </c:pt>
                <c:pt idx="23">
                  <c:v>8.9740000003075693E-2</c:v>
                </c:pt>
                <c:pt idx="24">
                  <c:v>9.1710000000603031E-2</c:v>
                </c:pt>
                <c:pt idx="25">
                  <c:v>8.481999999639811E-2</c:v>
                </c:pt>
                <c:pt idx="26">
                  <c:v>8.4040000001550652E-2</c:v>
                </c:pt>
                <c:pt idx="27">
                  <c:v>8.4340000001247972E-2</c:v>
                </c:pt>
                <c:pt idx="28">
                  <c:v>9.0410000004339963E-2</c:v>
                </c:pt>
                <c:pt idx="29">
                  <c:v>9.0189999995345715E-2</c:v>
                </c:pt>
                <c:pt idx="30">
                  <c:v>8.4859999995387625E-2</c:v>
                </c:pt>
                <c:pt idx="31">
                  <c:v>9.3130000001110602E-2</c:v>
                </c:pt>
                <c:pt idx="32">
                  <c:v>9.0049999998882413E-2</c:v>
                </c:pt>
                <c:pt idx="33">
                  <c:v>9.0249999993829988E-2</c:v>
                </c:pt>
                <c:pt idx="34">
                  <c:v>9.0510000001813751E-2</c:v>
                </c:pt>
                <c:pt idx="35">
                  <c:v>8.6439999999129213E-2</c:v>
                </c:pt>
                <c:pt idx="36">
                  <c:v>8.496000000013737E-2</c:v>
                </c:pt>
                <c:pt idx="37">
                  <c:v>8.8830000007874332E-2</c:v>
                </c:pt>
                <c:pt idx="38">
                  <c:v>8.6280000003171153E-2</c:v>
                </c:pt>
                <c:pt idx="39">
                  <c:v>8.901999999943655E-2</c:v>
                </c:pt>
                <c:pt idx="40">
                  <c:v>9.0150000003632158E-2</c:v>
                </c:pt>
                <c:pt idx="41">
                  <c:v>8.946999999898253E-2</c:v>
                </c:pt>
                <c:pt idx="42">
                  <c:v>8.8500000005296897E-2</c:v>
                </c:pt>
                <c:pt idx="43">
                  <c:v>9.1629999995348044E-2</c:v>
                </c:pt>
                <c:pt idx="44">
                  <c:v>8.8960000000952277E-2</c:v>
                </c:pt>
                <c:pt idx="45">
                  <c:v>8.9350000002013985E-2</c:v>
                </c:pt>
                <c:pt idx="46">
                  <c:v>9.1050000002724119E-2</c:v>
                </c:pt>
                <c:pt idx="47">
                  <c:v>8.9290000003529713E-2</c:v>
                </c:pt>
                <c:pt idx="48">
                  <c:v>8.916000000317581E-2</c:v>
                </c:pt>
                <c:pt idx="49">
                  <c:v>9.0599999995902181E-2</c:v>
                </c:pt>
                <c:pt idx="50">
                  <c:v>9.0920000002370216E-2</c:v>
                </c:pt>
                <c:pt idx="51">
                  <c:v>8.9190000006055925E-2</c:v>
                </c:pt>
                <c:pt idx="52">
                  <c:v>9.5139999997627456E-2</c:v>
                </c:pt>
                <c:pt idx="53">
                  <c:v>8.8369999997667037E-2</c:v>
                </c:pt>
                <c:pt idx="54">
                  <c:v>8.8810000001103617E-2</c:v>
                </c:pt>
                <c:pt idx="55">
                  <c:v>9.5560000001569279E-2</c:v>
                </c:pt>
                <c:pt idx="56">
                  <c:v>9.6360000003187452E-2</c:v>
                </c:pt>
                <c:pt idx="57">
                  <c:v>8.526999999594409E-2</c:v>
                </c:pt>
                <c:pt idx="58">
                  <c:v>8.8610000006156042E-2</c:v>
                </c:pt>
                <c:pt idx="59">
                  <c:v>8.9410000000498258E-2</c:v>
                </c:pt>
                <c:pt idx="60">
                  <c:v>9.8600000004807953E-2</c:v>
                </c:pt>
                <c:pt idx="61">
                  <c:v>8.8449999995646067E-2</c:v>
                </c:pt>
                <c:pt idx="62">
                  <c:v>9.4700000001466833E-2</c:v>
                </c:pt>
                <c:pt idx="64">
                  <c:v>9.5199999996111728E-2</c:v>
                </c:pt>
                <c:pt idx="66">
                  <c:v>9.5900000000256114E-2</c:v>
                </c:pt>
                <c:pt idx="68">
                  <c:v>9.6680000002379529E-2</c:v>
                </c:pt>
                <c:pt idx="69">
                  <c:v>9.7079999999550637E-2</c:v>
                </c:pt>
                <c:pt idx="70">
                  <c:v>9.6540000005916227E-2</c:v>
                </c:pt>
                <c:pt idx="72">
                  <c:v>8.6670000004232861E-2</c:v>
                </c:pt>
                <c:pt idx="73">
                  <c:v>9.6660000002884772E-2</c:v>
                </c:pt>
                <c:pt idx="74">
                  <c:v>9.6300000004703179E-2</c:v>
                </c:pt>
                <c:pt idx="75">
                  <c:v>9.5639999999548309E-2</c:v>
                </c:pt>
                <c:pt idx="76">
                  <c:v>8.5229999996954575E-2</c:v>
                </c:pt>
                <c:pt idx="77">
                  <c:v>8.6230000000796281E-2</c:v>
                </c:pt>
                <c:pt idx="78">
                  <c:v>9.6920000003592577E-2</c:v>
                </c:pt>
                <c:pt idx="79">
                  <c:v>9.9520000003394671E-2</c:v>
                </c:pt>
                <c:pt idx="80">
                  <c:v>9.9060000000463333E-2</c:v>
                </c:pt>
                <c:pt idx="88">
                  <c:v>9.9139999998442363E-2</c:v>
                </c:pt>
                <c:pt idx="89">
                  <c:v>9.9739999997837003E-2</c:v>
                </c:pt>
                <c:pt idx="90">
                  <c:v>8.8230000008479692E-2</c:v>
                </c:pt>
                <c:pt idx="91">
                  <c:v>9.8959999995713588E-2</c:v>
                </c:pt>
                <c:pt idx="92">
                  <c:v>9.9280000002181623E-2</c:v>
                </c:pt>
                <c:pt idx="93">
                  <c:v>8.8609999998880085E-2</c:v>
                </c:pt>
                <c:pt idx="94">
                  <c:v>0.10311999999248656</c:v>
                </c:pt>
                <c:pt idx="98">
                  <c:v>8.7749999998777639E-2</c:v>
                </c:pt>
                <c:pt idx="99">
                  <c:v>8.7950000001001172E-2</c:v>
                </c:pt>
                <c:pt idx="100">
                  <c:v>0.10148000000481261</c:v>
                </c:pt>
                <c:pt idx="101">
                  <c:v>0.1072900000071968</c:v>
                </c:pt>
                <c:pt idx="102">
                  <c:v>0.10333999999420485</c:v>
                </c:pt>
                <c:pt idx="103">
                  <c:v>0.1039600000003702</c:v>
                </c:pt>
                <c:pt idx="104">
                  <c:v>8.8970000004337635E-2</c:v>
                </c:pt>
                <c:pt idx="105">
                  <c:v>8.6509999993722886E-2</c:v>
                </c:pt>
                <c:pt idx="106">
                  <c:v>8.7009999995643739E-2</c:v>
                </c:pt>
                <c:pt idx="107">
                  <c:v>0.10465999999723863</c:v>
                </c:pt>
                <c:pt idx="108">
                  <c:v>0.10364000000117812</c:v>
                </c:pt>
                <c:pt idx="109">
                  <c:v>8.4610000005341135E-2</c:v>
                </c:pt>
                <c:pt idx="110">
                  <c:v>0.10311999999976251</c:v>
                </c:pt>
                <c:pt idx="112">
                  <c:v>0.10736000000179047</c:v>
                </c:pt>
                <c:pt idx="113">
                  <c:v>0.10582000000431435</c:v>
                </c:pt>
                <c:pt idx="114">
                  <c:v>0.1105600000009872</c:v>
                </c:pt>
                <c:pt idx="115">
                  <c:v>8.6589999998977873E-2</c:v>
                </c:pt>
                <c:pt idx="116">
                  <c:v>8.879999999771826E-2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F7-4839-B35D-95FC8ACFC35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Active!$J$21:$J$137</c:f>
              <c:numCache>
                <c:formatCode>General</c:formatCode>
                <c:ptCount val="117"/>
                <c:pt idx="71">
                  <c:v>9.6563616833009291E-2</c:v>
                </c:pt>
                <c:pt idx="111">
                  <c:v>8.7010000002919696E-2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F7-4839-B35D-95FC8ACFC35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Active!$K$21:$K$137</c:f>
              <c:numCache>
                <c:formatCode>General</c:formatCode>
                <c:ptCount val="117"/>
                <c:pt idx="63">
                  <c:v>9.4720000000961591E-2</c:v>
                </c:pt>
                <c:pt idx="65">
                  <c:v>9.5220000002882443E-2</c:v>
                </c:pt>
                <c:pt idx="67">
                  <c:v>9.5919999999750871E-2</c:v>
                </c:pt>
                <c:pt idx="81">
                  <c:v>9.9230000007082708E-2</c:v>
                </c:pt>
                <c:pt idx="82">
                  <c:v>8.8760000006004702E-2</c:v>
                </c:pt>
                <c:pt idx="83">
                  <c:v>9.9519999996118713E-2</c:v>
                </c:pt>
                <c:pt idx="84">
                  <c:v>0.10121999999682885</c:v>
                </c:pt>
                <c:pt idx="85">
                  <c:v>8.6410000003525056E-2</c:v>
                </c:pt>
                <c:pt idx="86">
                  <c:v>8.6410000003525056E-2</c:v>
                </c:pt>
                <c:pt idx="87">
                  <c:v>8.6510000008274801E-2</c:v>
                </c:pt>
                <c:pt idx="95">
                  <c:v>9.8570000001927838E-2</c:v>
                </c:pt>
                <c:pt idx="96">
                  <c:v>9.9380000006931368E-2</c:v>
                </c:pt>
                <c:pt idx="97">
                  <c:v>9.9970000002940651E-2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F7-4839-B35D-95FC8ACFC35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Active!$L$21:$L$137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F7-4839-B35D-95FC8ACFC3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Active!$M$21:$M$137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F7-4839-B35D-95FC8ACFC3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Active!$N$21:$N$137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F7-4839-B35D-95FC8ACFC3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Active!$O$21:$O$137</c:f>
              <c:numCache>
                <c:formatCode>General</c:formatCode>
                <c:ptCount val="117"/>
                <c:pt idx="0">
                  <c:v>-3.6973087684211522E-2</c:v>
                </c:pt>
                <c:pt idx="1">
                  <c:v>5.9968925661883832E-2</c:v>
                </c:pt>
                <c:pt idx="2">
                  <c:v>6.00230907761993E-2</c:v>
                </c:pt>
                <c:pt idx="3">
                  <c:v>6.2419897084658421E-2</c:v>
                </c:pt>
                <c:pt idx="4">
                  <c:v>6.4180263299910889E-2</c:v>
                </c:pt>
                <c:pt idx="5">
                  <c:v>7.142484733960372E-2</c:v>
                </c:pt>
                <c:pt idx="6">
                  <c:v>7.9332954029660951E-2</c:v>
                </c:pt>
                <c:pt idx="7">
                  <c:v>7.9380348504686976E-2</c:v>
                </c:pt>
                <c:pt idx="8">
                  <c:v>7.9752733665605771E-2</c:v>
                </c:pt>
                <c:pt idx="9">
                  <c:v>7.9800128140631796E-2</c:v>
                </c:pt>
                <c:pt idx="10">
                  <c:v>7.9806898779921226E-2</c:v>
                </c:pt>
                <c:pt idx="11">
                  <c:v>8.0118348187235122E-2</c:v>
                </c:pt>
                <c:pt idx="12">
                  <c:v>8.144539348796391E-2</c:v>
                </c:pt>
                <c:pt idx="13">
                  <c:v>8.2034439106144538E-2</c:v>
                </c:pt>
                <c:pt idx="14">
                  <c:v>8.2244328924116955E-2</c:v>
                </c:pt>
                <c:pt idx="15">
                  <c:v>8.2244328924116955E-2</c:v>
                </c:pt>
                <c:pt idx="16">
                  <c:v>8.2251099563406385E-2</c:v>
                </c:pt>
                <c:pt idx="17">
                  <c:v>8.2352659152747865E-2</c:v>
                </c:pt>
                <c:pt idx="18">
                  <c:v>8.2352659152747865E-2</c:v>
                </c:pt>
                <c:pt idx="19">
                  <c:v>8.2352659152747865E-2</c:v>
                </c:pt>
                <c:pt idx="20">
                  <c:v>8.2616714085035736E-2</c:v>
                </c:pt>
                <c:pt idx="21">
                  <c:v>8.3733869567792107E-2</c:v>
                </c:pt>
                <c:pt idx="22">
                  <c:v>8.3862511714291335E-2</c:v>
                </c:pt>
                <c:pt idx="23">
                  <c:v>8.3862511714291335E-2</c:v>
                </c:pt>
                <c:pt idx="24">
                  <c:v>8.4011465778658839E-2</c:v>
                </c:pt>
                <c:pt idx="25">
                  <c:v>8.4072401532263738E-2</c:v>
                </c:pt>
                <c:pt idx="26">
                  <c:v>8.4329685825262179E-2</c:v>
                </c:pt>
                <c:pt idx="27">
                  <c:v>8.4329685825262179E-2</c:v>
                </c:pt>
                <c:pt idx="28">
                  <c:v>8.4485410528919128E-2</c:v>
                </c:pt>
                <c:pt idx="29">
                  <c:v>8.5988492451173154E-2</c:v>
                </c:pt>
                <c:pt idx="30">
                  <c:v>8.6076510761935773E-2</c:v>
                </c:pt>
                <c:pt idx="31">
                  <c:v>8.6096822679804078E-2</c:v>
                </c:pt>
                <c:pt idx="32">
                  <c:v>8.6150987794119532E-2</c:v>
                </c:pt>
                <c:pt idx="33">
                  <c:v>8.6150987794119532E-2</c:v>
                </c:pt>
                <c:pt idx="34">
                  <c:v>8.6245776744171596E-2</c:v>
                </c:pt>
                <c:pt idx="35">
                  <c:v>8.629317121919762E-2</c:v>
                </c:pt>
                <c:pt idx="36">
                  <c:v>8.6347336333513075E-2</c:v>
                </c:pt>
                <c:pt idx="37">
                  <c:v>8.6570767430064352E-2</c:v>
                </c:pt>
                <c:pt idx="38">
                  <c:v>8.6672327019405845E-2</c:v>
                </c:pt>
                <c:pt idx="39">
                  <c:v>8.6983776426719742E-2</c:v>
                </c:pt>
                <c:pt idx="40">
                  <c:v>8.8114473188054973E-2</c:v>
                </c:pt>
                <c:pt idx="41">
                  <c:v>8.8168638302370442E-2</c:v>
                </c:pt>
                <c:pt idx="42">
                  <c:v>8.8283739170290795E-2</c:v>
                </c:pt>
                <c:pt idx="43">
                  <c:v>8.833113364531682E-2</c:v>
                </c:pt>
                <c:pt idx="44">
                  <c:v>8.8378528120342845E-2</c:v>
                </c:pt>
                <c:pt idx="45">
                  <c:v>8.8385298759632289E-2</c:v>
                </c:pt>
                <c:pt idx="46">
                  <c:v>8.8385298759632289E-2</c:v>
                </c:pt>
                <c:pt idx="47">
                  <c:v>8.8425922595368869E-2</c:v>
                </c:pt>
                <c:pt idx="48">
                  <c:v>8.8852472870603119E-2</c:v>
                </c:pt>
                <c:pt idx="49">
                  <c:v>8.8960803099234056E-2</c:v>
                </c:pt>
                <c:pt idx="50">
                  <c:v>9.0910747214590623E-2</c:v>
                </c:pt>
                <c:pt idx="51">
                  <c:v>9.0931059132458927E-2</c:v>
                </c:pt>
                <c:pt idx="52">
                  <c:v>9.2589865758369902E-2</c:v>
                </c:pt>
                <c:pt idx="53">
                  <c:v>9.3382030555233517E-2</c:v>
                </c:pt>
                <c:pt idx="54">
                  <c:v>9.477678224885662E-2</c:v>
                </c:pt>
                <c:pt idx="55">
                  <c:v>9.4878341838198113E-2</c:v>
                </c:pt>
                <c:pt idx="56">
                  <c:v>9.4878341838198113E-2</c:v>
                </c:pt>
                <c:pt idx="57">
                  <c:v>9.4939277591802998E-2</c:v>
                </c:pt>
                <c:pt idx="58">
                  <c:v>9.4979901427539579E-2</c:v>
                </c:pt>
                <c:pt idx="59">
                  <c:v>9.4979901427539579E-2</c:v>
                </c:pt>
                <c:pt idx="60">
                  <c:v>9.4986672066829023E-2</c:v>
                </c:pt>
                <c:pt idx="61">
                  <c:v>9.5088231656170516E-2</c:v>
                </c:pt>
                <c:pt idx="62">
                  <c:v>9.512208485261768E-2</c:v>
                </c:pt>
                <c:pt idx="63">
                  <c:v>9.512208485261768E-2</c:v>
                </c:pt>
                <c:pt idx="64">
                  <c:v>9.512208485261768E-2</c:v>
                </c:pt>
                <c:pt idx="65">
                  <c:v>9.512208485261768E-2</c:v>
                </c:pt>
                <c:pt idx="66">
                  <c:v>9.512208485261768E-2</c:v>
                </c:pt>
                <c:pt idx="67">
                  <c:v>9.512208485261768E-2</c:v>
                </c:pt>
                <c:pt idx="68">
                  <c:v>9.5135626131196541E-2</c:v>
                </c:pt>
                <c:pt idx="69">
                  <c:v>9.520333252409087E-2</c:v>
                </c:pt>
                <c:pt idx="70">
                  <c:v>9.5298121474142919E-2</c:v>
                </c:pt>
                <c:pt idx="71">
                  <c:v>9.5298121474142919E-2</c:v>
                </c:pt>
                <c:pt idx="72">
                  <c:v>9.5345515949168944E-2</c:v>
                </c:pt>
                <c:pt idx="73">
                  <c:v>9.5352286588458388E-2</c:v>
                </c:pt>
                <c:pt idx="74">
                  <c:v>9.5460616817089297E-2</c:v>
                </c:pt>
                <c:pt idx="75">
                  <c:v>9.7058487689395387E-2</c:v>
                </c:pt>
                <c:pt idx="76">
                  <c:v>9.7065258328684803E-2</c:v>
                </c:pt>
                <c:pt idx="77">
                  <c:v>9.7065258328684803E-2</c:v>
                </c:pt>
                <c:pt idx="78">
                  <c:v>9.7072028967974247E-2</c:v>
                </c:pt>
                <c:pt idx="79">
                  <c:v>9.7072028967974247E-2</c:v>
                </c:pt>
                <c:pt idx="80">
                  <c:v>9.7112652803710856E-2</c:v>
                </c:pt>
                <c:pt idx="81">
                  <c:v>9.7153276639447436E-2</c:v>
                </c:pt>
                <c:pt idx="82">
                  <c:v>9.716004727873688E-2</c:v>
                </c:pt>
                <c:pt idx="83">
                  <c:v>9.7193900475184045E-2</c:v>
                </c:pt>
                <c:pt idx="84">
                  <c:v>9.7193900475184045E-2</c:v>
                </c:pt>
                <c:pt idx="85">
                  <c:v>9.7309001343104398E-2</c:v>
                </c:pt>
                <c:pt idx="86">
                  <c:v>9.7309001343104398E-2</c:v>
                </c:pt>
                <c:pt idx="87">
                  <c:v>9.7309001343104398E-2</c:v>
                </c:pt>
                <c:pt idx="88">
                  <c:v>9.7532432439655661E-2</c:v>
                </c:pt>
                <c:pt idx="89">
                  <c:v>9.7532432439655661E-2</c:v>
                </c:pt>
                <c:pt idx="90">
                  <c:v>9.7539203078945105E-2</c:v>
                </c:pt>
                <c:pt idx="91">
                  <c:v>9.758659755397113E-2</c:v>
                </c:pt>
                <c:pt idx="92">
                  <c:v>9.7640762668286571E-2</c:v>
                </c:pt>
                <c:pt idx="93">
                  <c:v>9.9245404179882105E-2</c:v>
                </c:pt>
                <c:pt idx="94">
                  <c:v>9.930633993348699E-2</c:v>
                </c:pt>
                <c:pt idx="95">
                  <c:v>9.933342249064471E-2</c:v>
                </c:pt>
                <c:pt idx="96">
                  <c:v>9.933342249064471E-2</c:v>
                </c:pt>
                <c:pt idx="97">
                  <c:v>9.933342249064471E-2</c:v>
                </c:pt>
                <c:pt idx="98">
                  <c:v>9.9556853587196001E-2</c:v>
                </c:pt>
                <c:pt idx="99">
                  <c:v>9.9827679158773289E-2</c:v>
                </c:pt>
                <c:pt idx="100">
                  <c:v>0.10103962359158174</c:v>
                </c:pt>
                <c:pt idx="101">
                  <c:v>0.10103962359158174</c:v>
                </c:pt>
                <c:pt idx="102">
                  <c:v>0.10132399044173789</c:v>
                </c:pt>
                <c:pt idx="103">
                  <c:v>0.10137815555605335</c:v>
                </c:pt>
                <c:pt idx="104">
                  <c:v>0.10143909130965824</c:v>
                </c:pt>
                <c:pt idx="105">
                  <c:v>0.10147971514539485</c:v>
                </c:pt>
                <c:pt idx="106">
                  <c:v>0.10154742153828918</c:v>
                </c:pt>
                <c:pt idx="107">
                  <c:v>0.10158127473473634</c:v>
                </c:pt>
                <c:pt idx="108">
                  <c:v>0.1015948160133152</c:v>
                </c:pt>
                <c:pt idx="109">
                  <c:v>0.10195365989565512</c:v>
                </c:pt>
                <c:pt idx="110">
                  <c:v>0.10201459564926001</c:v>
                </c:pt>
                <c:pt idx="111">
                  <c:v>0.1035109069322246</c:v>
                </c:pt>
                <c:pt idx="112">
                  <c:v>0.10781026288101429</c:v>
                </c:pt>
                <c:pt idx="113">
                  <c:v>0.10594156643713089</c:v>
                </c:pt>
                <c:pt idx="114">
                  <c:v>0.10588740132281545</c:v>
                </c:pt>
                <c:pt idx="115">
                  <c:v>0.11274605892301061</c:v>
                </c:pt>
                <c:pt idx="116">
                  <c:v>0.11300334321600906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F7-4839-B35D-95FC8ACFC35A}"/>
            </c:ext>
          </c:extLst>
        </c:ser>
        <c:ser>
          <c:idx val="8"/>
          <c:order val="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Active!$P$21:$P$137</c:f>
              <c:numCache>
                <c:formatCode>General</c:formatCode>
                <c:ptCount val="117"/>
                <c:pt idx="0">
                  <c:v>0.11621271694066182</c:v>
                </c:pt>
                <c:pt idx="1">
                  <c:v>9.5572558358743426E-2</c:v>
                </c:pt>
                <c:pt idx="2">
                  <c:v>9.5561025933219246E-2</c:v>
                </c:pt>
                <c:pt idx="3">
                  <c:v>9.5050716103773858E-2</c:v>
                </c:pt>
                <c:pt idx="4">
                  <c:v>9.4675912274237689E-2</c:v>
                </c:pt>
                <c:pt idx="5">
                  <c:v>9.3133450360377332E-2</c:v>
                </c:pt>
                <c:pt idx="6">
                  <c:v>9.1449716233845638E-2</c:v>
                </c:pt>
                <c:pt idx="7">
                  <c:v>9.1439625361511984E-2</c:v>
                </c:pt>
                <c:pt idx="8">
                  <c:v>9.136033993603318E-2</c:v>
                </c:pt>
                <c:pt idx="9">
                  <c:v>9.1350249063699512E-2</c:v>
                </c:pt>
                <c:pt idx="10">
                  <c:v>9.1348807510508986E-2</c:v>
                </c:pt>
                <c:pt idx="11">
                  <c:v>9.1282496063744889E-2</c:v>
                </c:pt>
                <c:pt idx="12">
                  <c:v>9.0999951638402243E-2</c:v>
                </c:pt>
                <c:pt idx="13">
                  <c:v>9.0874536510826692E-2</c:v>
                </c:pt>
                <c:pt idx="14">
                  <c:v>9.0829848361920457E-2</c:v>
                </c:pt>
                <c:pt idx="15">
                  <c:v>9.0829848361920457E-2</c:v>
                </c:pt>
                <c:pt idx="16">
                  <c:v>9.0828406808729931E-2</c:v>
                </c:pt>
                <c:pt idx="17">
                  <c:v>9.0806783510872069E-2</c:v>
                </c:pt>
                <c:pt idx="18">
                  <c:v>9.0806783510872069E-2</c:v>
                </c:pt>
                <c:pt idx="19">
                  <c:v>9.0806783510872069E-2</c:v>
                </c:pt>
                <c:pt idx="20">
                  <c:v>9.0750562936441653E-2</c:v>
                </c:pt>
                <c:pt idx="21">
                  <c:v>9.0512706660005243E-2</c:v>
                </c:pt>
                <c:pt idx="22">
                  <c:v>9.0485317149385291E-2</c:v>
                </c:pt>
                <c:pt idx="23">
                  <c:v>9.0485317149385291E-2</c:v>
                </c:pt>
                <c:pt idx="24">
                  <c:v>9.0453602979193762E-2</c:v>
                </c:pt>
                <c:pt idx="25">
                  <c:v>9.0440629000479056E-2</c:v>
                </c:pt>
                <c:pt idx="26">
                  <c:v>9.0385849979239152E-2</c:v>
                </c:pt>
                <c:pt idx="27">
                  <c:v>9.0385849979239152E-2</c:v>
                </c:pt>
                <c:pt idx="28">
                  <c:v>9.0352694255857097E-2</c:v>
                </c:pt>
                <c:pt idx="29">
                  <c:v>9.0032669447560845E-2</c:v>
                </c:pt>
                <c:pt idx="30">
                  <c:v>9.0013929256084035E-2</c:v>
                </c:pt>
                <c:pt idx="31">
                  <c:v>9.0009604596512457E-2</c:v>
                </c:pt>
                <c:pt idx="32">
                  <c:v>8.9998072170988277E-2</c:v>
                </c:pt>
                <c:pt idx="33">
                  <c:v>8.9998072170988277E-2</c:v>
                </c:pt>
                <c:pt idx="34">
                  <c:v>8.9977890426320942E-2</c:v>
                </c:pt>
                <c:pt idx="35">
                  <c:v>8.9967799553987274E-2</c:v>
                </c:pt>
                <c:pt idx="36">
                  <c:v>8.995626712846308E-2</c:v>
                </c:pt>
                <c:pt idx="37">
                  <c:v>8.9908695873175806E-2</c:v>
                </c:pt>
                <c:pt idx="38">
                  <c:v>8.9887072575317944E-2</c:v>
                </c:pt>
                <c:pt idx="39">
                  <c:v>8.9820761128553861E-2</c:v>
                </c:pt>
                <c:pt idx="40">
                  <c:v>8.9580021745736399E-2</c:v>
                </c:pt>
                <c:pt idx="41">
                  <c:v>8.9568489320212205E-2</c:v>
                </c:pt>
                <c:pt idx="42">
                  <c:v>8.9543982915973305E-2</c:v>
                </c:pt>
                <c:pt idx="43">
                  <c:v>8.9533892043639637E-2</c:v>
                </c:pt>
                <c:pt idx="44">
                  <c:v>8.9523801171305969E-2</c:v>
                </c:pt>
                <c:pt idx="45">
                  <c:v>8.9522359618115444E-2</c:v>
                </c:pt>
                <c:pt idx="46">
                  <c:v>8.9522359618115444E-2</c:v>
                </c:pt>
                <c:pt idx="47">
                  <c:v>8.9513710298972315E-2</c:v>
                </c:pt>
                <c:pt idx="48">
                  <c:v>8.9422892447969318E-2</c:v>
                </c:pt>
                <c:pt idx="49">
                  <c:v>8.9399827596920944E-2</c:v>
                </c:pt>
                <c:pt idx="50">
                  <c:v>8.8984660278050104E-2</c:v>
                </c:pt>
                <c:pt idx="51">
                  <c:v>8.898033561847854E-2</c:v>
                </c:pt>
                <c:pt idx="52">
                  <c:v>8.8627155086800233E-2</c:v>
                </c:pt>
                <c:pt idx="53">
                  <c:v>8.8458493363508958E-2</c:v>
                </c:pt>
                <c:pt idx="54">
                  <c:v>8.8161533406261067E-2</c:v>
                </c:pt>
                <c:pt idx="55">
                  <c:v>8.8139910108403219E-2</c:v>
                </c:pt>
                <c:pt idx="56">
                  <c:v>8.8139910108403219E-2</c:v>
                </c:pt>
                <c:pt idx="57">
                  <c:v>8.8126936129688499E-2</c:v>
                </c:pt>
                <c:pt idx="58">
                  <c:v>8.8118286810545371E-2</c:v>
                </c:pt>
                <c:pt idx="59">
                  <c:v>8.8118286810545371E-2</c:v>
                </c:pt>
                <c:pt idx="60">
                  <c:v>8.8116845257354845E-2</c:v>
                </c:pt>
                <c:pt idx="61">
                  <c:v>8.8095221959496983E-2</c:v>
                </c:pt>
                <c:pt idx="62">
                  <c:v>8.8088014193544367E-2</c:v>
                </c:pt>
                <c:pt idx="63">
                  <c:v>8.8088014193544367E-2</c:v>
                </c:pt>
                <c:pt idx="64">
                  <c:v>8.8088014193544367E-2</c:v>
                </c:pt>
                <c:pt idx="65">
                  <c:v>8.8088014193544367E-2</c:v>
                </c:pt>
                <c:pt idx="66">
                  <c:v>8.8088014193544367E-2</c:v>
                </c:pt>
                <c:pt idx="67">
                  <c:v>8.8088014193544367E-2</c:v>
                </c:pt>
                <c:pt idx="68">
                  <c:v>8.8085131087163315E-2</c:v>
                </c:pt>
                <c:pt idx="69">
                  <c:v>8.8070715555258083E-2</c:v>
                </c:pt>
                <c:pt idx="70">
                  <c:v>8.8050533810590748E-2</c:v>
                </c:pt>
                <c:pt idx="71">
                  <c:v>8.8050533810590748E-2</c:v>
                </c:pt>
                <c:pt idx="72">
                  <c:v>8.804044293825708E-2</c:v>
                </c:pt>
                <c:pt idx="73">
                  <c:v>8.8039001385066568E-2</c:v>
                </c:pt>
                <c:pt idx="74">
                  <c:v>8.801593653401818E-2</c:v>
                </c:pt>
                <c:pt idx="75">
                  <c:v>8.7675729981054579E-2</c:v>
                </c:pt>
                <c:pt idx="76">
                  <c:v>8.7674288427864067E-2</c:v>
                </c:pt>
                <c:pt idx="77">
                  <c:v>8.7674288427864067E-2</c:v>
                </c:pt>
                <c:pt idx="78">
                  <c:v>8.7672846874673541E-2</c:v>
                </c:pt>
                <c:pt idx="79">
                  <c:v>8.7672846874673541E-2</c:v>
                </c:pt>
                <c:pt idx="80">
                  <c:v>8.7664197555530399E-2</c:v>
                </c:pt>
                <c:pt idx="81">
                  <c:v>8.7655548236387257E-2</c:v>
                </c:pt>
                <c:pt idx="82">
                  <c:v>8.7654106683196731E-2</c:v>
                </c:pt>
                <c:pt idx="83">
                  <c:v>8.7646898917244115E-2</c:v>
                </c:pt>
                <c:pt idx="84">
                  <c:v>8.7646898917244115E-2</c:v>
                </c:pt>
                <c:pt idx="85">
                  <c:v>8.7622392513005215E-2</c:v>
                </c:pt>
                <c:pt idx="86">
                  <c:v>8.7622392513005215E-2</c:v>
                </c:pt>
                <c:pt idx="87">
                  <c:v>8.7622392513005215E-2</c:v>
                </c:pt>
                <c:pt idx="88">
                  <c:v>8.7574821257717927E-2</c:v>
                </c:pt>
                <c:pt idx="89">
                  <c:v>8.7574821257717927E-2</c:v>
                </c:pt>
                <c:pt idx="90">
                  <c:v>8.7573379704527402E-2</c:v>
                </c:pt>
                <c:pt idx="91">
                  <c:v>8.7563288832193734E-2</c:v>
                </c:pt>
                <c:pt idx="92">
                  <c:v>8.755175640666954E-2</c:v>
                </c:pt>
                <c:pt idx="93">
                  <c:v>8.7210108300515427E-2</c:v>
                </c:pt>
                <c:pt idx="94">
                  <c:v>8.7197134321800721E-2</c:v>
                </c:pt>
                <c:pt idx="95">
                  <c:v>8.7191368109038631E-2</c:v>
                </c:pt>
                <c:pt idx="96">
                  <c:v>8.7191368109038631E-2</c:v>
                </c:pt>
                <c:pt idx="97">
                  <c:v>8.7191368109038631E-2</c:v>
                </c:pt>
                <c:pt idx="98">
                  <c:v>8.7143796853751343E-2</c:v>
                </c:pt>
                <c:pt idx="99">
                  <c:v>8.7086134726130388E-2</c:v>
                </c:pt>
                <c:pt idx="100">
                  <c:v>8.6828096705026642E-2</c:v>
                </c:pt>
                <c:pt idx="101">
                  <c:v>8.6828096705026642E-2</c:v>
                </c:pt>
                <c:pt idx="102">
                  <c:v>8.6767551471024662E-2</c:v>
                </c:pt>
                <c:pt idx="103">
                  <c:v>8.6756019045500468E-2</c:v>
                </c:pt>
                <c:pt idx="104">
                  <c:v>8.6743045066785748E-2</c:v>
                </c:pt>
                <c:pt idx="105">
                  <c:v>8.6734395747642606E-2</c:v>
                </c:pt>
                <c:pt idx="106">
                  <c:v>8.6719980215737374E-2</c:v>
                </c:pt>
                <c:pt idx="107">
                  <c:v>8.6712772449784759E-2</c:v>
                </c:pt>
                <c:pt idx="108">
                  <c:v>8.6709889343403707E-2</c:v>
                </c:pt>
                <c:pt idx="109">
                  <c:v>8.6633487024305955E-2</c:v>
                </c:pt>
                <c:pt idx="110">
                  <c:v>8.6620513045591235E-2</c:v>
                </c:pt>
                <c:pt idx="111">
                  <c:v>8.6301929790485496E-2</c:v>
                </c:pt>
                <c:pt idx="112">
                  <c:v>8.5386543514502949E-2</c:v>
                </c:pt>
                <c:pt idx="113">
                  <c:v>8.5784412195087492E-2</c:v>
                </c:pt>
                <c:pt idx="114">
                  <c:v>8.5795944620611672E-2</c:v>
                </c:pt>
                <c:pt idx="115">
                  <c:v>8.433565123861117E-2</c:v>
                </c:pt>
                <c:pt idx="116">
                  <c:v>8.4280872217371267E-2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F7-4839-B35D-95FC8ACFC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5608"/>
        <c:axId val="1"/>
      </c:scatterChart>
      <c:valAx>
        <c:axId val="555345608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7290148211027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620817843866169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56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4183083062571"/>
          <c:y val="0.84639630077588257"/>
          <c:w val="0.82527959098049541"/>
          <c:h val="0.12539217864224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Per - Prim. O-C Diagr.</a:t>
            </a:r>
          </a:p>
        </c:rich>
      </c:tx>
      <c:layout>
        <c:manualLayout>
          <c:xMode val="edge"/>
          <c:yMode val="edge"/>
          <c:x val="0.29875518672199169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04979253112035"/>
          <c:y val="0.23602520262944401"/>
          <c:w val="0.76763485477178428"/>
          <c:h val="0.54037349023056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Active!$R$21:$R$137</c:f>
              <c:numCache>
                <c:formatCode>General</c:formatCode>
                <c:ptCount val="117"/>
                <c:pt idx="1">
                  <c:v>5.821999999898253E-2</c:v>
                </c:pt>
                <c:pt idx="2">
                  <c:v>5.7939999998779967E-2</c:v>
                </c:pt>
                <c:pt idx="3">
                  <c:v>5.9699999997974373E-2</c:v>
                </c:pt>
                <c:pt idx="4">
                  <c:v>6.0100000002421439E-2</c:v>
                </c:pt>
                <c:pt idx="5">
                  <c:v>7.1000000003550667E-2</c:v>
                </c:pt>
                <c:pt idx="6">
                  <c:v>7.8919999999925494E-2</c:v>
                </c:pt>
                <c:pt idx="8">
                  <c:v>7.7400000001944136E-2</c:v>
                </c:pt>
                <c:pt idx="10">
                  <c:v>7.8620000007504132E-2</c:v>
                </c:pt>
                <c:pt idx="11">
                  <c:v>7.9560000005585607E-2</c:v>
                </c:pt>
                <c:pt idx="12">
                  <c:v>8.060000000114087E-2</c:v>
                </c:pt>
                <c:pt idx="14">
                  <c:v>8.2000000002153683E-2</c:v>
                </c:pt>
                <c:pt idx="15">
                  <c:v>8.2020000001648441E-2</c:v>
                </c:pt>
                <c:pt idx="17">
                  <c:v>8.0959999999322463E-2</c:v>
                </c:pt>
                <c:pt idx="18">
                  <c:v>8.1760000000940636E-2</c:v>
                </c:pt>
                <c:pt idx="19">
                  <c:v>8.1770000004325993E-2</c:v>
                </c:pt>
                <c:pt idx="21">
                  <c:v>8.2320000001345761E-2</c:v>
                </c:pt>
                <c:pt idx="25">
                  <c:v>8.481999999639811E-2</c:v>
                </c:pt>
                <c:pt idx="26">
                  <c:v>8.4040000001550652E-2</c:v>
                </c:pt>
                <c:pt idx="27">
                  <c:v>8.4340000001247972E-2</c:v>
                </c:pt>
                <c:pt idx="30">
                  <c:v>8.4859999995387625E-2</c:v>
                </c:pt>
                <c:pt idx="35">
                  <c:v>8.6439999999129213E-2</c:v>
                </c:pt>
                <c:pt idx="36">
                  <c:v>8.496000000013737E-2</c:v>
                </c:pt>
                <c:pt idx="38">
                  <c:v>8.6280000003171153E-2</c:v>
                </c:pt>
                <c:pt idx="39">
                  <c:v>8.901999999943655E-2</c:v>
                </c:pt>
                <c:pt idx="42">
                  <c:v>8.8500000005296897E-2</c:v>
                </c:pt>
                <c:pt idx="44">
                  <c:v>8.8960000000952277E-2</c:v>
                </c:pt>
                <c:pt idx="48">
                  <c:v>8.916000000317581E-2</c:v>
                </c:pt>
                <c:pt idx="49">
                  <c:v>9.0599999995902181E-2</c:v>
                </c:pt>
                <c:pt idx="50">
                  <c:v>9.0920000002370216E-2</c:v>
                </c:pt>
                <c:pt idx="52">
                  <c:v>9.5139999997627456E-2</c:v>
                </c:pt>
                <c:pt idx="55">
                  <c:v>9.5560000001569279E-2</c:v>
                </c:pt>
                <c:pt idx="56">
                  <c:v>9.6360000003187452E-2</c:v>
                </c:pt>
                <c:pt idx="60">
                  <c:v>9.8600000004807953E-2</c:v>
                </c:pt>
                <c:pt idx="62">
                  <c:v>9.4700000001466833E-2</c:v>
                </c:pt>
                <c:pt idx="63">
                  <c:v>9.4720000000961591E-2</c:v>
                </c:pt>
                <c:pt idx="64">
                  <c:v>9.5199999996111728E-2</c:v>
                </c:pt>
                <c:pt idx="65">
                  <c:v>9.5220000002882443E-2</c:v>
                </c:pt>
                <c:pt idx="66">
                  <c:v>9.5900000000256114E-2</c:v>
                </c:pt>
                <c:pt idx="67">
                  <c:v>9.5919999999750871E-2</c:v>
                </c:pt>
                <c:pt idx="68">
                  <c:v>9.6680000002379529E-2</c:v>
                </c:pt>
                <c:pt idx="69">
                  <c:v>9.7079999999550637E-2</c:v>
                </c:pt>
                <c:pt idx="70">
                  <c:v>9.6540000005916227E-2</c:v>
                </c:pt>
                <c:pt idx="71">
                  <c:v>9.6563616833009291E-2</c:v>
                </c:pt>
                <c:pt idx="73">
                  <c:v>9.6660000002884772E-2</c:v>
                </c:pt>
                <c:pt idx="74">
                  <c:v>9.6300000004703179E-2</c:v>
                </c:pt>
                <c:pt idx="75">
                  <c:v>9.5639999999548309E-2</c:v>
                </c:pt>
                <c:pt idx="78">
                  <c:v>9.6920000003592577E-2</c:v>
                </c:pt>
                <c:pt idx="79">
                  <c:v>9.9520000003394671E-2</c:v>
                </c:pt>
                <c:pt idx="80">
                  <c:v>9.9060000000463333E-2</c:v>
                </c:pt>
                <c:pt idx="81">
                  <c:v>9.9230000007082708E-2</c:v>
                </c:pt>
                <c:pt idx="83">
                  <c:v>9.9519999996118713E-2</c:v>
                </c:pt>
                <c:pt idx="84">
                  <c:v>0.10121999999682885</c:v>
                </c:pt>
                <c:pt idx="88">
                  <c:v>9.9139999998442363E-2</c:v>
                </c:pt>
                <c:pt idx="89">
                  <c:v>9.9739999997837003E-2</c:v>
                </c:pt>
                <c:pt idx="91">
                  <c:v>9.8959999995713588E-2</c:v>
                </c:pt>
                <c:pt idx="92">
                  <c:v>9.9280000002181623E-2</c:v>
                </c:pt>
                <c:pt idx="94">
                  <c:v>0.10311999999248656</c:v>
                </c:pt>
                <c:pt idx="95">
                  <c:v>9.8570000001927838E-2</c:v>
                </c:pt>
                <c:pt idx="96">
                  <c:v>9.9380000006931368E-2</c:v>
                </c:pt>
                <c:pt idx="97">
                  <c:v>9.9970000002940651E-2</c:v>
                </c:pt>
                <c:pt idx="100">
                  <c:v>0.10148000000481261</c:v>
                </c:pt>
                <c:pt idx="101">
                  <c:v>0.1072900000071968</c:v>
                </c:pt>
                <c:pt idx="102">
                  <c:v>0.10333999999420485</c:v>
                </c:pt>
                <c:pt idx="103">
                  <c:v>0.1039600000003702</c:v>
                </c:pt>
                <c:pt idx="107">
                  <c:v>0.10465999999723863</c:v>
                </c:pt>
                <c:pt idx="108">
                  <c:v>0.10364000000117812</c:v>
                </c:pt>
                <c:pt idx="110">
                  <c:v>0.10311999999976251</c:v>
                </c:pt>
                <c:pt idx="112">
                  <c:v>0.10736000000179047</c:v>
                </c:pt>
                <c:pt idx="113">
                  <c:v>0.10582000000431435</c:v>
                </c:pt>
                <c:pt idx="114">
                  <c:v>0.1105600000009872</c:v>
                </c:pt>
                <c:pt idx="115">
                  <c:v>8.6589999998977873E-2</c:v>
                </c:pt>
                <c:pt idx="116">
                  <c:v>8.879999999771826E-2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0-4CA9-964E-9015FB042112}"/>
            </c:ext>
          </c:extLst>
        </c:ser>
        <c:ser>
          <c:idx val="1"/>
          <c:order val="1"/>
          <c:tx>
            <c:strRef>
              <c:f>Active!$O$20</c:f>
              <c:strCache>
                <c:ptCount val="1"/>
                <c:pt idx="0">
                  <c:v>Lin Fit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Active!$O$21:$O$137</c:f>
              <c:numCache>
                <c:formatCode>General</c:formatCode>
                <c:ptCount val="117"/>
                <c:pt idx="0">
                  <c:v>-3.6973087684211522E-2</c:v>
                </c:pt>
                <c:pt idx="1">
                  <c:v>5.9968925661883832E-2</c:v>
                </c:pt>
                <c:pt idx="2">
                  <c:v>6.00230907761993E-2</c:v>
                </c:pt>
                <c:pt idx="3">
                  <c:v>6.2419897084658421E-2</c:v>
                </c:pt>
                <c:pt idx="4">
                  <c:v>6.4180263299910889E-2</c:v>
                </c:pt>
                <c:pt idx="5">
                  <c:v>7.142484733960372E-2</c:v>
                </c:pt>
                <c:pt idx="6">
                  <c:v>7.9332954029660951E-2</c:v>
                </c:pt>
                <c:pt idx="7">
                  <c:v>7.9380348504686976E-2</c:v>
                </c:pt>
                <c:pt idx="8">
                  <c:v>7.9752733665605771E-2</c:v>
                </c:pt>
                <c:pt idx="9">
                  <c:v>7.9800128140631796E-2</c:v>
                </c:pt>
                <c:pt idx="10">
                  <c:v>7.9806898779921226E-2</c:v>
                </c:pt>
                <c:pt idx="11">
                  <c:v>8.0118348187235122E-2</c:v>
                </c:pt>
                <c:pt idx="12">
                  <c:v>8.144539348796391E-2</c:v>
                </c:pt>
                <c:pt idx="13">
                  <c:v>8.2034439106144538E-2</c:v>
                </c:pt>
                <c:pt idx="14">
                  <c:v>8.2244328924116955E-2</c:v>
                </c:pt>
                <c:pt idx="15">
                  <c:v>8.2244328924116955E-2</c:v>
                </c:pt>
                <c:pt idx="16">
                  <c:v>8.2251099563406385E-2</c:v>
                </c:pt>
                <c:pt idx="17">
                  <c:v>8.2352659152747865E-2</c:v>
                </c:pt>
                <c:pt idx="18">
                  <c:v>8.2352659152747865E-2</c:v>
                </c:pt>
                <c:pt idx="19">
                  <c:v>8.2352659152747865E-2</c:v>
                </c:pt>
                <c:pt idx="20">
                  <c:v>8.2616714085035736E-2</c:v>
                </c:pt>
                <c:pt idx="21">
                  <c:v>8.3733869567792107E-2</c:v>
                </c:pt>
                <c:pt idx="22">
                  <c:v>8.3862511714291335E-2</c:v>
                </c:pt>
                <c:pt idx="23">
                  <c:v>8.3862511714291335E-2</c:v>
                </c:pt>
                <c:pt idx="24">
                  <c:v>8.4011465778658839E-2</c:v>
                </c:pt>
                <c:pt idx="25">
                  <c:v>8.4072401532263738E-2</c:v>
                </c:pt>
                <c:pt idx="26">
                  <c:v>8.4329685825262179E-2</c:v>
                </c:pt>
                <c:pt idx="27">
                  <c:v>8.4329685825262179E-2</c:v>
                </c:pt>
                <c:pt idx="28">
                  <c:v>8.4485410528919128E-2</c:v>
                </c:pt>
                <c:pt idx="29">
                  <c:v>8.5988492451173154E-2</c:v>
                </c:pt>
                <c:pt idx="30">
                  <c:v>8.6076510761935773E-2</c:v>
                </c:pt>
                <c:pt idx="31">
                  <c:v>8.6096822679804078E-2</c:v>
                </c:pt>
                <c:pt idx="32">
                  <c:v>8.6150987794119532E-2</c:v>
                </c:pt>
                <c:pt idx="33">
                  <c:v>8.6150987794119532E-2</c:v>
                </c:pt>
                <c:pt idx="34">
                  <c:v>8.6245776744171596E-2</c:v>
                </c:pt>
                <c:pt idx="35">
                  <c:v>8.629317121919762E-2</c:v>
                </c:pt>
                <c:pt idx="36">
                  <c:v>8.6347336333513075E-2</c:v>
                </c:pt>
                <c:pt idx="37">
                  <c:v>8.6570767430064352E-2</c:v>
                </c:pt>
                <c:pt idx="38">
                  <c:v>8.6672327019405845E-2</c:v>
                </c:pt>
                <c:pt idx="39">
                  <c:v>8.6983776426719742E-2</c:v>
                </c:pt>
                <c:pt idx="40">
                  <c:v>8.8114473188054973E-2</c:v>
                </c:pt>
                <c:pt idx="41">
                  <c:v>8.8168638302370442E-2</c:v>
                </c:pt>
                <c:pt idx="42">
                  <c:v>8.8283739170290795E-2</c:v>
                </c:pt>
                <c:pt idx="43">
                  <c:v>8.833113364531682E-2</c:v>
                </c:pt>
                <c:pt idx="44">
                  <c:v>8.8378528120342845E-2</c:v>
                </c:pt>
                <c:pt idx="45">
                  <c:v>8.8385298759632289E-2</c:v>
                </c:pt>
                <c:pt idx="46">
                  <c:v>8.8385298759632289E-2</c:v>
                </c:pt>
                <c:pt idx="47">
                  <c:v>8.8425922595368869E-2</c:v>
                </c:pt>
                <c:pt idx="48">
                  <c:v>8.8852472870603119E-2</c:v>
                </c:pt>
                <c:pt idx="49">
                  <c:v>8.8960803099234056E-2</c:v>
                </c:pt>
                <c:pt idx="50">
                  <c:v>9.0910747214590623E-2</c:v>
                </c:pt>
                <c:pt idx="51">
                  <c:v>9.0931059132458927E-2</c:v>
                </c:pt>
                <c:pt idx="52">
                  <c:v>9.2589865758369902E-2</c:v>
                </c:pt>
                <c:pt idx="53">
                  <c:v>9.3382030555233517E-2</c:v>
                </c:pt>
                <c:pt idx="54">
                  <c:v>9.477678224885662E-2</c:v>
                </c:pt>
                <c:pt idx="55">
                  <c:v>9.4878341838198113E-2</c:v>
                </c:pt>
                <c:pt idx="56">
                  <c:v>9.4878341838198113E-2</c:v>
                </c:pt>
                <c:pt idx="57">
                  <c:v>9.4939277591802998E-2</c:v>
                </c:pt>
                <c:pt idx="58">
                  <c:v>9.4979901427539579E-2</c:v>
                </c:pt>
                <c:pt idx="59">
                  <c:v>9.4979901427539579E-2</c:v>
                </c:pt>
                <c:pt idx="60">
                  <c:v>9.4986672066829023E-2</c:v>
                </c:pt>
                <c:pt idx="61">
                  <c:v>9.5088231656170516E-2</c:v>
                </c:pt>
                <c:pt idx="62">
                  <c:v>9.512208485261768E-2</c:v>
                </c:pt>
                <c:pt idx="63">
                  <c:v>9.512208485261768E-2</c:v>
                </c:pt>
                <c:pt idx="64">
                  <c:v>9.512208485261768E-2</c:v>
                </c:pt>
                <c:pt idx="65">
                  <c:v>9.512208485261768E-2</c:v>
                </c:pt>
                <c:pt idx="66">
                  <c:v>9.512208485261768E-2</c:v>
                </c:pt>
                <c:pt idx="67">
                  <c:v>9.512208485261768E-2</c:v>
                </c:pt>
                <c:pt idx="68">
                  <c:v>9.5135626131196541E-2</c:v>
                </c:pt>
                <c:pt idx="69">
                  <c:v>9.520333252409087E-2</c:v>
                </c:pt>
                <c:pt idx="70">
                  <c:v>9.5298121474142919E-2</c:v>
                </c:pt>
                <c:pt idx="71">
                  <c:v>9.5298121474142919E-2</c:v>
                </c:pt>
                <c:pt idx="72">
                  <c:v>9.5345515949168944E-2</c:v>
                </c:pt>
                <c:pt idx="73">
                  <c:v>9.5352286588458388E-2</c:v>
                </c:pt>
                <c:pt idx="74">
                  <c:v>9.5460616817089297E-2</c:v>
                </c:pt>
                <c:pt idx="75">
                  <c:v>9.7058487689395387E-2</c:v>
                </c:pt>
                <c:pt idx="76">
                  <c:v>9.7065258328684803E-2</c:v>
                </c:pt>
                <c:pt idx="77">
                  <c:v>9.7065258328684803E-2</c:v>
                </c:pt>
                <c:pt idx="78">
                  <c:v>9.7072028967974247E-2</c:v>
                </c:pt>
                <c:pt idx="79">
                  <c:v>9.7072028967974247E-2</c:v>
                </c:pt>
                <c:pt idx="80">
                  <c:v>9.7112652803710856E-2</c:v>
                </c:pt>
                <c:pt idx="81">
                  <c:v>9.7153276639447436E-2</c:v>
                </c:pt>
                <c:pt idx="82">
                  <c:v>9.716004727873688E-2</c:v>
                </c:pt>
                <c:pt idx="83">
                  <c:v>9.7193900475184045E-2</c:v>
                </c:pt>
                <c:pt idx="84">
                  <c:v>9.7193900475184045E-2</c:v>
                </c:pt>
                <c:pt idx="85">
                  <c:v>9.7309001343104398E-2</c:v>
                </c:pt>
                <c:pt idx="86">
                  <c:v>9.7309001343104398E-2</c:v>
                </c:pt>
                <c:pt idx="87">
                  <c:v>9.7309001343104398E-2</c:v>
                </c:pt>
                <c:pt idx="88">
                  <c:v>9.7532432439655661E-2</c:v>
                </c:pt>
                <c:pt idx="89">
                  <c:v>9.7532432439655661E-2</c:v>
                </c:pt>
                <c:pt idx="90">
                  <c:v>9.7539203078945105E-2</c:v>
                </c:pt>
                <c:pt idx="91">
                  <c:v>9.758659755397113E-2</c:v>
                </c:pt>
                <c:pt idx="92">
                  <c:v>9.7640762668286571E-2</c:v>
                </c:pt>
                <c:pt idx="93">
                  <c:v>9.9245404179882105E-2</c:v>
                </c:pt>
                <c:pt idx="94">
                  <c:v>9.930633993348699E-2</c:v>
                </c:pt>
                <c:pt idx="95">
                  <c:v>9.933342249064471E-2</c:v>
                </c:pt>
                <c:pt idx="96">
                  <c:v>9.933342249064471E-2</c:v>
                </c:pt>
                <c:pt idx="97">
                  <c:v>9.933342249064471E-2</c:v>
                </c:pt>
                <c:pt idx="98">
                  <c:v>9.9556853587196001E-2</c:v>
                </c:pt>
                <c:pt idx="99">
                  <c:v>9.9827679158773289E-2</c:v>
                </c:pt>
                <c:pt idx="100">
                  <c:v>0.10103962359158174</c:v>
                </c:pt>
                <c:pt idx="101">
                  <c:v>0.10103962359158174</c:v>
                </c:pt>
                <c:pt idx="102">
                  <c:v>0.10132399044173789</c:v>
                </c:pt>
                <c:pt idx="103">
                  <c:v>0.10137815555605335</c:v>
                </c:pt>
                <c:pt idx="104">
                  <c:v>0.10143909130965824</c:v>
                </c:pt>
                <c:pt idx="105">
                  <c:v>0.10147971514539485</c:v>
                </c:pt>
                <c:pt idx="106">
                  <c:v>0.10154742153828918</c:v>
                </c:pt>
                <c:pt idx="107">
                  <c:v>0.10158127473473634</c:v>
                </c:pt>
                <c:pt idx="108">
                  <c:v>0.1015948160133152</c:v>
                </c:pt>
                <c:pt idx="109">
                  <c:v>0.10195365989565512</c:v>
                </c:pt>
                <c:pt idx="110">
                  <c:v>0.10201459564926001</c:v>
                </c:pt>
                <c:pt idx="111">
                  <c:v>0.1035109069322246</c:v>
                </c:pt>
                <c:pt idx="112">
                  <c:v>0.10781026288101429</c:v>
                </c:pt>
                <c:pt idx="113">
                  <c:v>0.10594156643713089</c:v>
                </c:pt>
                <c:pt idx="114">
                  <c:v>0.10588740132281545</c:v>
                </c:pt>
                <c:pt idx="115">
                  <c:v>0.11274605892301061</c:v>
                </c:pt>
                <c:pt idx="116">
                  <c:v>0.11300334321600906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10-4CA9-964E-9015FB042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2368"/>
        <c:axId val="1"/>
      </c:scatterChart>
      <c:valAx>
        <c:axId val="555342368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2282157676343"/>
              <c:y val="0.860249751389771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65975103734441E-2"/>
              <c:y val="0.41304413035327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23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004149377593361"/>
          <c:y val="0.90993919238356069"/>
          <c:w val="0.3049792531120331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Per - Sec. O-C Diagr.</a:t>
            </a:r>
          </a:p>
        </c:rich>
      </c:tx>
      <c:layout>
        <c:manualLayout>
          <c:xMode val="edge"/>
          <c:yMode val="edge"/>
          <c:x val="0.3075356415478615"/>
          <c:y val="3.2362459546925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00610997963339"/>
          <c:y val="0.24271921369088065"/>
          <c:w val="0.76985743380855398"/>
          <c:h val="0.524273501572302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Active!$S$21:$S$137</c:f>
              <c:numCache>
                <c:formatCode>General</c:formatCode>
                <c:ptCount val="117"/>
                <c:pt idx="7">
                  <c:v>9.2349999998987187E-2</c:v>
                </c:pt>
                <c:pt idx="9">
                  <c:v>9.0329999999084976E-2</c:v>
                </c:pt>
                <c:pt idx="13">
                  <c:v>8.932999999524327E-2</c:v>
                </c:pt>
                <c:pt idx="16">
                  <c:v>9.0510000001813751E-2</c:v>
                </c:pt>
                <c:pt idx="20">
                  <c:v>8.9270000004034955E-2</c:v>
                </c:pt>
                <c:pt idx="22">
                  <c:v>8.9729999999690335E-2</c:v>
                </c:pt>
                <c:pt idx="23">
                  <c:v>8.9740000003075693E-2</c:v>
                </c:pt>
                <c:pt idx="24">
                  <c:v>9.1710000000603031E-2</c:v>
                </c:pt>
                <c:pt idx="28">
                  <c:v>9.0410000004339963E-2</c:v>
                </c:pt>
                <c:pt idx="29">
                  <c:v>9.0189999995345715E-2</c:v>
                </c:pt>
                <c:pt idx="32">
                  <c:v>9.3130000001110602E-2</c:v>
                </c:pt>
                <c:pt idx="33">
                  <c:v>9.0049999998882413E-2</c:v>
                </c:pt>
                <c:pt idx="34">
                  <c:v>9.0249999993829988E-2</c:v>
                </c:pt>
                <c:pt idx="35">
                  <c:v>9.0510000001813751E-2</c:v>
                </c:pt>
                <c:pt idx="37">
                  <c:v>8.8830000007874332E-2</c:v>
                </c:pt>
                <c:pt idx="40">
                  <c:v>9.0150000003632158E-2</c:v>
                </c:pt>
                <c:pt idx="41">
                  <c:v>8.946999999898253E-2</c:v>
                </c:pt>
                <c:pt idx="43">
                  <c:v>9.1629999995348044E-2</c:v>
                </c:pt>
                <c:pt idx="45">
                  <c:v>8.9350000002013985E-2</c:v>
                </c:pt>
                <c:pt idx="46">
                  <c:v>9.1050000002724119E-2</c:v>
                </c:pt>
                <c:pt idx="47">
                  <c:v>8.9290000003529713E-2</c:v>
                </c:pt>
                <c:pt idx="51">
                  <c:v>8.9190000006055925E-2</c:v>
                </c:pt>
                <c:pt idx="53">
                  <c:v>8.8369999997667037E-2</c:v>
                </c:pt>
                <c:pt idx="54">
                  <c:v>8.8810000001103617E-2</c:v>
                </c:pt>
                <c:pt idx="57">
                  <c:v>8.526999999594409E-2</c:v>
                </c:pt>
                <c:pt idx="58">
                  <c:v>8.8610000006156042E-2</c:v>
                </c:pt>
                <c:pt idx="59">
                  <c:v>8.9410000000498258E-2</c:v>
                </c:pt>
                <c:pt idx="61">
                  <c:v>8.8449999995646067E-2</c:v>
                </c:pt>
                <c:pt idx="72">
                  <c:v>8.6670000004232861E-2</c:v>
                </c:pt>
                <c:pt idx="76">
                  <c:v>8.5229999996954575E-2</c:v>
                </c:pt>
                <c:pt idx="77">
                  <c:v>8.6230000000796281E-2</c:v>
                </c:pt>
                <c:pt idx="82">
                  <c:v>8.8760000006004702E-2</c:v>
                </c:pt>
                <c:pt idx="85">
                  <c:v>8.6410000003525056E-2</c:v>
                </c:pt>
                <c:pt idx="86">
                  <c:v>8.6410000003525056E-2</c:v>
                </c:pt>
                <c:pt idx="87">
                  <c:v>8.6510000008274801E-2</c:v>
                </c:pt>
                <c:pt idx="90">
                  <c:v>8.8230000008479692E-2</c:v>
                </c:pt>
                <c:pt idx="93">
                  <c:v>8.8609999998880085E-2</c:v>
                </c:pt>
                <c:pt idx="98">
                  <c:v>8.7749999998777639E-2</c:v>
                </c:pt>
                <c:pt idx="99">
                  <c:v>8.7950000001001172E-2</c:v>
                </c:pt>
                <c:pt idx="104">
                  <c:v>8.8970000004337635E-2</c:v>
                </c:pt>
                <c:pt idx="105">
                  <c:v>8.6509999993722886E-2</c:v>
                </c:pt>
                <c:pt idx="106">
                  <c:v>8.7009999995643739E-2</c:v>
                </c:pt>
                <c:pt idx="109">
                  <c:v>8.4610000005341135E-2</c:v>
                </c:pt>
                <c:pt idx="111">
                  <c:v>8.7010000002919696E-2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F9-42BA-B834-113CB3636C44}"/>
            </c:ext>
          </c:extLst>
        </c:ser>
        <c:ser>
          <c:idx val="1"/>
          <c:order val="1"/>
          <c:tx>
            <c:strRef>
              <c:f>Active!$P$20</c:f>
              <c:strCache>
                <c:ptCount val="1"/>
                <c:pt idx="0">
                  <c:v>Lin Fit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Active!$P$21:$P$137</c:f>
              <c:numCache>
                <c:formatCode>General</c:formatCode>
                <c:ptCount val="117"/>
                <c:pt idx="0">
                  <c:v>0.11621271694066182</c:v>
                </c:pt>
                <c:pt idx="1">
                  <c:v>9.5572558358743426E-2</c:v>
                </c:pt>
                <c:pt idx="2">
                  <c:v>9.5561025933219246E-2</c:v>
                </c:pt>
                <c:pt idx="3">
                  <c:v>9.5050716103773858E-2</c:v>
                </c:pt>
                <c:pt idx="4">
                  <c:v>9.4675912274237689E-2</c:v>
                </c:pt>
                <c:pt idx="5">
                  <c:v>9.3133450360377332E-2</c:v>
                </c:pt>
                <c:pt idx="6">
                  <c:v>9.1449716233845638E-2</c:v>
                </c:pt>
                <c:pt idx="7">
                  <c:v>9.1439625361511984E-2</c:v>
                </c:pt>
                <c:pt idx="8">
                  <c:v>9.136033993603318E-2</c:v>
                </c:pt>
                <c:pt idx="9">
                  <c:v>9.1350249063699512E-2</c:v>
                </c:pt>
                <c:pt idx="10">
                  <c:v>9.1348807510508986E-2</c:v>
                </c:pt>
                <c:pt idx="11">
                  <c:v>9.1282496063744889E-2</c:v>
                </c:pt>
                <c:pt idx="12">
                  <c:v>9.0999951638402243E-2</c:v>
                </c:pt>
                <c:pt idx="13">
                  <c:v>9.0874536510826692E-2</c:v>
                </c:pt>
                <c:pt idx="14">
                  <c:v>9.0829848361920457E-2</c:v>
                </c:pt>
                <c:pt idx="15">
                  <c:v>9.0829848361920457E-2</c:v>
                </c:pt>
                <c:pt idx="16">
                  <c:v>9.0828406808729931E-2</c:v>
                </c:pt>
                <c:pt idx="17">
                  <c:v>9.0806783510872069E-2</c:v>
                </c:pt>
                <c:pt idx="18">
                  <c:v>9.0806783510872069E-2</c:v>
                </c:pt>
                <c:pt idx="19">
                  <c:v>9.0806783510872069E-2</c:v>
                </c:pt>
                <c:pt idx="20">
                  <c:v>9.0750562936441653E-2</c:v>
                </c:pt>
                <c:pt idx="21">
                  <c:v>9.0512706660005243E-2</c:v>
                </c:pt>
                <c:pt idx="22">
                  <c:v>9.0485317149385291E-2</c:v>
                </c:pt>
                <c:pt idx="23">
                  <c:v>9.0485317149385291E-2</c:v>
                </c:pt>
                <c:pt idx="24">
                  <c:v>9.0453602979193762E-2</c:v>
                </c:pt>
                <c:pt idx="25">
                  <c:v>9.0440629000479056E-2</c:v>
                </c:pt>
                <c:pt idx="26">
                  <c:v>9.0385849979239152E-2</c:v>
                </c:pt>
                <c:pt idx="27">
                  <c:v>9.0385849979239152E-2</c:v>
                </c:pt>
                <c:pt idx="28">
                  <c:v>9.0352694255857097E-2</c:v>
                </c:pt>
                <c:pt idx="29">
                  <c:v>9.0032669447560845E-2</c:v>
                </c:pt>
                <c:pt idx="30">
                  <c:v>9.0013929256084035E-2</c:v>
                </c:pt>
                <c:pt idx="31">
                  <c:v>9.0009604596512457E-2</c:v>
                </c:pt>
                <c:pt idx="32">
                  <c:v>8.9998072170988277E-2</c:v>
                </c:pt>
                <c:pt idx="33">
                  <c:v>8.9998072170988277E-2</c:v>
                </c:pt>
                <c:pt idx="34">
                  <c:v>8.9977890426320942E-2</c:v>
                </c:pt>
                <c:pt idx="35">
                  <c:v>8.9967799553987274E-2</c:v>
                </c:pt>
                <c:pt idx="36">
                  <c:v>8.995626712846308E-2</c:v>
                </c:pt>
                <c:pt idx="37">
                  <c:v>8.9908695873175806E-2</c:v>
                </c:pt>
                <c:pt idx="38">
                  <c:v>8.9887072575317944E-2</c:v>
                </c:pt>
                <c:pt idx="39">
                  <c:v>8.9820761128553861E-2</c:v>
                </c:pt>
                <c:pt idx="40">
                  <c:v>8.9580021745736399E-2</c:v>
                </c:pt>
                <c:pt idx="41">
                  <c:v>8.9568489320212205E-2</c:v>
                </c:pt>
                <c:pt idx="42">
                  <c:v>8.9543982915973305E-2</c:v>
                </c:pt>
                <c:pt idx="43">
                  <c:v>8.9533892043639637E-2</c:v>
                </c:pt>
                <c:pt idx="44">
                  <c:v>8.9523801171305969E-2</c:v>
                </c:pt>
                <c:pt idx="45">
                  <c:v>8.9522359618115444E-2</c:v>
                </c:pt>
                <c:pt idx="46">
                  <c:v>8.9522359618115444E-2</c:v>
                </c:pt>
                <c:pt idx="47">
                  <c:v>8.9513710298972315E-2</c:v>
                </c:pt>
                <c:pt idx="48">
                  <c:v>8.9422892447969318E-2</c:v>
                </c:pt>
                <c:pt idx="49">
                  <c:v>8.9399827596920944E-2</c:v>
                </c:pt>
                <c:pt idx="50">
                  <c:v>8.8984660278050104E-2</c:v>
                </c:pt>
                <c:pt idx="51">
                  <c:v>8.898033561847854E-2</c:v>
                </c:pt>
                <c:pt idx="52">
                  <c:v>8.8627155086800233E-2</c:v>
                </c:pt>
                <c:pt idx="53">
                  <c:v>8.8458493363508958E-2</c:v>
                </c:pt>
                <c:pt idx="54">
                  <c:v>8.8161533406261067E-2</c:v>
                </c:pt>
                <c:pt idx="55">
                  <c:v>8.8139910108403219E-2</c:v>
                </c:pt>
                <c:pt idx="56">
                  <c:v>8.8139910108403219E-2</c:v>
                </c:pt>
                <c:pt idx="57">
                  <c:v>8.8126936129688499E-2</c:v>
                </c:pt>
                <c:pt idx="58">
                  <c:v>8.8118286810545371E-2</c:v>
                </c:pt>
                <c:pt idx="59">
                  <c:v>8.8118286810545371E-2</c:v>
                </c:pt>
                <c:pt idx="60">
                  <c:v>8.8116845257354845E-2</c:v>
                </c:pt>
                <c:pt idx="61">
                  <c:v>8.8095221959496983E-2</c:v>
                </c:pt>
                <c:pt idx="62">
                  <c:v>8.8088014193544367E-2</c:v>
                </c:pt>
                <c:pt idx="63">
                  <c:v>8.8088014193544367E-2</c:v>
                </c:pt>
                <c:pt idx="64">
                  <c:v>8.8088014193544367E-2</c:v>
                </c:pt>
                <c:pt idx="65">
                  <c:v>8.8088014193544367E-2</c:v>
                </c:pt>
                <c:pt idx="66">
                  <c:v>8.8088014193544367E-2</c:v>
                </c:pt>
                <c:pt idx="67">
                  <c:v>8.8088014193544367E-2</c:v>
                </c:pt>
                <c:pt idx="68">
                  <c:v>8.8085131087163315E-2</c:v>
                </c:pt>
                <c:pt idx="69">
                  <c:v>8.8070715555258083E-2</c:v>
                </c:pt>
                <c:pt idx="70">
                  <c:v>8.8050533810590748E-2</c:v>
                </c:pt>
                <c:pt idx="71">
                  <c:v>8.8050533810590748E-2</c:v>
                </c:pt>
                <c:pt idx="72">
                  <c:v>8.804044293825708E-2</c:v>
                </c:pt>
                <c:pt idx="73">
                  <c:v>8.8039001385066568E-2</c:v>
                </c:pt>
                <c:pt idx="74">
                  <c:v>8.801593653401818E-2</c:v>
                </c:pt>
                <c:pt idx="75">
                  <c:v>8.7675729981054579E-2</c:v>
                </c:pt>
                <c:pt idx="76">
                  <c:v>8.7674288427864067E-2</c:v>
                </c:pt>
                <c:pt idx="77">
                  <c:v>8.7674288427864067E-2</c:v>
                </c:pt>
                <c:pt idx="78">
                  <c:v>8.7672846874673541E-2</c:v>
                </c:pt>
                <c:pt idx="79">
                  <c:v>8.7672846874673541E-2</c:v>
                </c:pt>
                <c:pt idx="80">
                  <c:v>8.7664197555530399E-2</c:v>
                </c:pt>
                <c:pt idx="81">
                  <c:v>8.7655548236387257E-2</c:v>
                </c:pt>
                <c:pt idx="82">
                  <c:v>8.7654106683196731E-2</c:v>
                </c:pt>
                <c:pt idx="83">
                  <c:v>8.7646898917244115E-2</c:v>
                </c:pt>
                <c:pt idx="84">
                  <c:v>8.7646898917244115E-2</c:v>
                </c:pt>
                <c:pt idx="85">
                  <c:v>8.7622392513005215E-2</c:v>
                </c:pt>
                <c:pt idx="86">
                  <c:v>8.7622392513005215E-2</c:v>
                </c:pt>
                <c:pt idx="87">
                  <c:v>8.7622392513005215E-2</c:v>
                </c:pt>
                <c:pt idx="88">
                  <c:v>8.7574821257717927E-2</c:v>
                </c:pt>
                <c:pt idx="89">
                  <c:v>8.7574821257717927E-2</c:v>
                </c:pt>
                <c:pt idx="90">
                  <c:v>8.7573379704527402E-2</c:v>
                </c:pt>
                <c:pt idx="91">
                  <c:v>8.7563288832193734E-2</c:v>
                </c:pt>
                <c:pt idx="92">
                  <c:v>8.755175640666954E-2</c:v>
                </c:pt>
                <c:pt idx="93">
                  <c:v>8.7210108300515427E-2</c:v>
                </c:pt>
                <c:pt idx="94">
                  <c:v>8.7197134321800721E-2</c:v>
                </c:pt>
                <c:pt idx="95">
                  <c:v>8.7191368109038631E-2</c:v>
                </c:pt>
                <c:pt idx="96">
                  <c:v>8.7191368109038631E-2</c:v>
                </c:pt>
                <c:pt idx="97">
                  <c:v>8.7191368109038631E-2</c:v>
                </c:pt>
                <c:pt idx="98">
                  <c:v>8.7143796853751343E-2</c:v>
                </c:pt>
                <c:pt idx="99">
                  <c:v>8.7086134726130388E-2</c:v>
                </c:pt>
                <c:pt idx="100">
                  <c:v>8.6828096705026642E-2</c:v>
                </c:pt>
                <c:pt idx="101">
                  <c:v>8.6828096705026642E-2</c:v>
                </c:pt>
                <c:pt idx="102">
                  <c:v>8.6767551471024662E-2</c:v>
                </c:pt>
                <c:pt idx="103">
                  <c:v>8.6756019045500468E-2</c:v>
                </c:pt>
                <c:pt idx="104">
                  <c:v>8.6743045066785748E-2</c:v>
                </c:pt>
                <c:pt idx="105">
                  <c:v>8.6734395747642606E-2</c:v>
                </c:pt>
                <c:pt idx="106">
                  <c:v>8.6719980215737374E-2</c:v>
                </c:pt>
                <c:pt idx="107">
                  <c:v>8.6712772449784759E-2</c:v>
                </c:pt>
                <c:pt idx="108">
                  <c:v>8.6709889343403707E-2</c:v>
                </c:pt>
                <c:pt idx="109">
                  <c:v>8.6633487024305955E-2</c:v>
                </c:pt>
                <c:pt idx="110">
                  <c:v>8.6620513045591235E-2</c:v>
                </c:pt>
                <c:pt idx="111">
                  <c:v>8.6301929790485496E-2</c:v>
                </c:pt>
                <c:pt idx="112">
                  <c:v>8.5386543514502949E-2</c:v>
                </c:pt>
                <c:pt idx="113">
                  <c:v>8.5784412195087492E-2</c:v>
                </c:pt>
                <c:pt idx="114">
                  <c:v>8.5795944620611672E-2</c:v>
                </c:pt>
                <c:pt idx="115">
                  <c:v>8.433565123861117E-2</c:v>
                </c:pt>
                <c:pt idx="116">
                  <c:v>8.4280872217371267E-2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F9-42BA-B834-113CB363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8488"/>
        <c:axId val="1"/>
      </c:scatterChart>
      <c:valAx>
        <c:axId val="555348488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7494908350302"/>
              <c:y val="0.854371650145673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099796334012219E-2"/>
              <c:y val="0.40776834934468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8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270875763747452"/>
          <c:y val="0.90938783137544699"/>
          <c:w val="0.33197556008146639"/>
          <c:h val="6.472525885720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295275</xdr:colOff>
      <xdr:row>0</xdr:row>
      <xdr:rowOff>0</xdr:rowOff>
    </xdr:from>
    <xdr:to>
      <xdr:col>28</xdr:col>
      <xdr:colOff>619125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C18DDA53-20D1-B112-618C-79C3C8D8F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19050</xdr:rowOff>
    </xdr:from>
    <xdr:to>
      <xdr:col>14</xdr:col>
      <xdr:colOff>47625</xdr:colOff>
      <xdr:row>18</xdr:row>
      <xdr:rowOff>76200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C6790A9E-F9DC-3901-07D0-3B87D693A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85725</xdr:colOff>
      <xdr:row>0</xdr:row>
      <xdr:rowOff>19050</xdr:rowOff>
    </xdr:from>
    <xdr:to>
      <xdr:col>21</xdr:col>
      <xdr:colOff>257175</xdr:colOff>
      <xdr:row>17</xdr:row>
      <xdr:rowOff>114300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36000FA1-0AD2-333D-95B5-CD6720A16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764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www.konkoly.hu/cgi-bin/IBVS?5972" TargetMode="External"/><Relationship Id="rId42" Type="http://schemas.openxmlformats.org/officeDocument/2006/relationships/hyperlink" Target="http://www.konkoly.hu/cgi-bin/IBVS?5972" TargetMode="External"/><Relationship Id="rId47" Type="http://schemas.openxmlformats.org/officeDocument/2006/relationships/hyperlink" Target="http://www.konkoly.hu/cgi-bin/IBVS?6014" TargetMode="External"/><Relationship Id="rId50" Type="http://schemas.openxmlformats.org/officeDocument/2006/relationships/hyperlink" Target="http://www.konkoly.hu/cgi-bin/IBVS?6014" TargetMode="External"/><Relationship Id="rId55" Type="http://schemas.openxmlformats.org/officeDocument/2006/relationships/hyperlink" Target="http://var.astro.cz/oejv/issues/oejv0160.pdf" TargetMode="External"/><Relationship Id="rId63" Type="http://schemas.openxmlformats.org/officeDocument/2006/relationships/hyperlink" Target="http://www.konkoly.hu/cgi-bin/IBVS?6046" TargetMode="External"/><Relationship Id="rId68" Type="http://schemas.openxmlformats.org/officeDocument/2006/relationships/hyperlink" Target="http://www.konkoly.hu/cgi-bin/IBVS?6046" TargetMode="External"/><Relationship Id="rId76" Type="http://schemas.openxmlformats.org/officeDocument/2006/relationships/hyperlink" Target="http://www.konkoly.hu/cgi-bin/IBVS?6098" TargetMode="External"/><Relationship Id="rId84" Type="http://schemas.openxmlformats.org/officeDocument/2006/relationships/hyperlink" Target="http://www.konkoly.hu/cgi-bin/IBVS?5910" TargetMode="External"/><Relationship Id="rId89" Type="http://schemas.openxmlformats.org/officeDocument/2006/relationships/hyperlink" Target="http://www.konkoly.hu/cgi-bin/IBVS?5910" TargetMode="External"/><Relationship Id="rId97" Type="http://schemas.openxmlformats.org/officeDocument/2006/relationships/hyperlink" Target="http://www.konkoly.hu/cgi-bin/IBVS?5966" TargetMode="External"/><Relationship Id="rId7" Type="http://schemas.openxmlformats.org/officeDocument/2006/relationships/hyperlink" Target="http://www.bav-astro.de/sfs/BAVM_link.php?BAVMnr=173" TargetMode="External"/><Relationship Id="rId71" Type="http://schemas.openxmlformats.org/officeDocument/2006/relationships/hyperlink" Target="http://www.konkoly.hu/cgi-bin/IBVS?6098" TargetMode="External"/><Relationship Id="rId92" Type="http://schemas.openxmlformats.org/officeDocument/2006/relationships/hyperlink" Target="http://www.konkoly.hu/cgi-bin/IBVS?5910" TargetMode="External"/><Relationship Id="rId2" Type="http://schemas.openxmlformats.org/officeDocument/2006/relationships/hyperlink" Target="http://www.bav-astro.de/sfs/BAVM_link.php?BAVMnr=91" TargetMode="External"/><Relationship Id="rId16" Type="http://schemas.openxmlformats.org/officeDocument/2006/relationships/hyperlink" Target="http://www.konkoly.hu/cgi-bin/IBVS?5764" TargetMode="External"/><Relationship Id="rId29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www.konkoly.hu/cgi-bin/IBVS?5670" TargetMode="External"/><Relationship Id="rId24" Type="http://schemas.openxmlformats.org/officeDocument/2006/relationships/hyperlink" Target="http://www.konkoly.hu/cgi-bin/IBVS?5764" TargetMode="External"/><Relationship Id="rId32" Type="http://schemas.openxmlformats.org/officeDocument/2006/relationships/hyperlink" Target="http://www.konkoly.hu/cgi-bin/IBVS?5972" TargetMode="External"/><Relationship Id="rId37" Type="http://schemas.openxmlformats.org/officeDocument/2006/relationships/hyperlink" Target="http://www.konkoly.hu/cgi-bin/IBVS?5972" TargetMode="External"/><Relationship Id="rId40" Type="http://schemas.openxmlformats.org/officeDocument/2006/relationships/hyperlink" Target="http://www.konkoly.hu/cgi-bin/IBVS?5972" TargetMode="External"/><Relationship Id="rId45" Type="http://schemas.openxmlformats.org/officeDocument/2006/relationships/hyperlink" Target="http://www.konkoly.hu/cgi-bin/IBVS?6014" TargetMode="External"/><Relationship Id="rId53" Type="http://schemas.openxmlformats.org/officeDocument/2006/relationships/hyperlink" Target="http://var.astro.cz/oejv/issues/oejv0160.pdf" TargetMode="External"/><Relationship Id="rId58" Type="http://schemas.openxmlformats.org/officeDocument/2006/relationships/hyperlink" Target="http://www.konkoly.hu/cgi-bin/IBVS?6011" TargetMode="External"/><Relationship Id="rId66" Type="http://schemas.openxmlformats.org/officeDocument/2006/relationships/hyperlink" Target="http://var.astro.cz/oejv/issues/oejv0160.pdf" TargetMode="External"/><Relationship Id="rId74" Type="http://schemas.openxmlformats.org/officeDocument/2006/relationships/hyperlink" Target="http://www.konkoly.hu/cgi-bin/IBVS?6098" TargetMode="External"/><Relationship Id="rId79" Type="http://schemas.openxmlformats.org/officeDocument/2006/relationships/hyperlink" Target="http://www.konkoly.hu/cgi-bin/IBVS?6131" TargetMode="External"/><Relationship Id="rId87" Type="http://schemas.openxmlformats.org/officeDocument/2006/relationships/hyperlink" Target="http://www.konkoly.hu/cgi-bin/IBVS?5910" TargetMode="External"/><Relationship Id="rId5" Type="http://schemas.openxmlformats.org/officeDocument/2006/relationships/hyperlink" Target="http://www.bav-astro.de/sfs/BAVM_link.php?BAVMnr=152" TargetMode="External"/><Relationship Id="rId61" Type="http://schemas.openxmlformats.org/officeDocument/2006/relationships/hyperlink" Target="http://www.konkoly.hu/cgi-bin/IBVS?6014" TargetMode="External"/><Relationship Id="rId82" Type="http://schemas.openxmlformats.org/officeDocument/2006/relationships/hyperlink" Target="http://www.konkoly.hu/cgi-bin/IBVS?5670" TargetMode="External"/><Relationship Id="rId90" Type="http://schemas.openxmlformats.org/officeDocument/2006/relationships/hyperlink" Target="http://www.konkoly.hu/cgi-bin/IBVS?5910" TargetMode="External"/><Relationship Id="rId95" Type="http://schemas.openxmlformats.org/officeDocument/2006/relationships/hyperlink" Target="http://var.astro.cz/oejv/issues/oejv0137.pdf" TargetMode="External"/><Relationship Id="rId1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www.konkoly.hu/cgi-bin/IBVS?5670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894" TargetMode="External"/><Relationship Id="rId35" Type="http://schemas.openxmlformats.org/officeDocument/2006/relationships/hyperlink" Target="http://www.konkoly.hu/cgi-bin/IBVS?5972" TargetMode="External"/><Relationship Id="rId43" Type="http://schemas.openxmlformats.org/officeDocument/2006/relationships/hyperlink" Target="http://www.konkoly.hu/cgi-bin/IBVS?5972" TargetMode="External"/><Relationship Id="rId48" Type="http://schemas.openxmlformats.org/officeDocument/2006/relationships/hyperlink" Target="http://www.konkoly.hu/cgi-bin/IBVS?6014" TargetMode="External"/><Relationship Id="rId56" Type="http://schemas.openxmlformats.org/officeDocument/2006/relationships/hyperlink" Target="http://var.astro.cz/oejv/issues/oejv0160.pdf" TargetMode="External"/><Relationship Id="rId64" Type="http://schemas.openxmlformats.org/officeDocument/2006/relationships/hyperlink" Target="http://www.konkoly.hu/cgi-bin/IBVS?6042" TargetMode="External"/><Relationship Id="rId69" Type="http://schemas.openxmlformats.org/officeDocument/2006/relationships/hyperlink" Target="http://www.konkoly.hu/cgi-bin/IBVS?6046" TargetMode="External"/><Relationship Id="rId77" Type="http://schemas.openxmlformats.org/officeDocument/2006/relationships/hyperlink" Target="http://www.konkoly.hu/cgi-bin/IBVS?6098" TargetMode="External"/><Relationship Id="rId8" Type="http://schemas.openxmlformats.org/officeDocument/2006/relationships/hyperlink" Target="http://www.konkoly.hu/cgi-bin/IBVS?5602" TargetMode="External"/><Relationship Id="rId51" Type="http://schemas.openxmlformats.org/officeDocument/2006/relationships/hyperlink" Target="http://var.astro.cz/oejv/issues/oejv0160.pdf" TargetMode="External"/><Relationship Id="rId72" Type="http://schemas.openxmlformats.org/officeDocument/2006/relationships/hyperlink" Target="http://www.konkoly.hu/cgi-bin/IBVS?6098" TargetMode="External"/><Relationship Id="rId80" Type="http://schemas.openxmlformats.org/officeDocument/2006/relationships/hyperlink" Target="http://www.konkoly.hu/cgi-bin/IBVS?5670" TargetMode="External"/><Relationship Id="rId85" Type="http://schemas.openxmlformats.org/officeDocument/2006/relationships/hyperlink" Target="http://www.konkoly.hu/cgi-bin/IBVS?5910" TargetMode="External"/><Relationship Id="rId93" Type="http://schemas.openxmlformats.org/officeDocument/2006/relationships/hyperlink" Target="http://www.konkoly.hu/cgi-bin/IBVS?5910" TargetMode="External"/><Relationship Id="rId9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91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764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konkoly.hu/cgi-bin/IBVS?5972" TargetMode="External"/><Relationship Id="rId38" Type="http://schemas.openxmlformats.org/officeDocument/2006/relationships/hyperlink" Target="http://www.konkoly.hu/cgi-bin/IBVS?5960" TargetMode="External"/><Relationship Id="rId46" Type="http://schemas.openxmlformats.org/officeDocument/2006/relationships/hyperlink" Target="http://www.konkoly.hu/cgi-bin/IBVS?6011" TargetMode="External"/><Relationship Id="rId59" Type="http://schemas.openxmlformats.org/officeDocument/2006/relationships/hyperlink" Target="http://www.konkoly.hu/cgi-bin/IBVS?6014" TargetMode="External"/><Relationship Id="rId67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www.konkoly.hu/cgi-bin/IBVS?5764" TargetMode="External"/><Relationship Id="rId41" Type="http://schemas.openxmlformats.org/officeDocument/2006/relationships/hyperlink" Target="http://www.konkoly.hu/cgi-bin/IBVS?5972" TargetMode="External"/><Relationship Id="rId54" Type="http://schemas.openxmlformats.org/officeDocument/2006/relationships/hyperlink" Target="http://var.astro.cz/oejv/issues/oejv0160.pdf" TargetMode="External"/><Relationship Id="rId62" Type="http://schemas.openxmlformats.org/officeDocument/2006/relationships/hyperlink" Target="http://www.konkoly.hu/cgi-bin/IBVS?6014" TargetMode="External"/><Relationship Id="rId70" Type="http://schemas.openxmlformats.org/officeDocument/2006/relationships/hyperlink" Target="http://www.konkoly.hu/cgi-bin/IBVS?6098" TargetMode="External"/><Relationship Id="rId75" Type="http://schemas.openxmlformats.org/officeDocument/2006/relationships/hyperlink" Target="http://www.konkoly.hu/cgi-bin/IBVS?6098" TargetMode="External"/><Relationship Id="rId83" Type="http://schemas.openxmlformats.org/officeDocument/2006/relationships/hyperlink" Target="http://www.konkoly.hu/cgi-bin/IBVS?5910" TargetMode="External"/><Relationship Id="rId88" Type="http://schemas.openxmlformats.org/officeDocument/2006/relationships/hyperlink" Target="http://www.konkoly.hu/cgi-bin/IBVS?5910" TargetMode="External"/><Relationship Id="rId91" Type="http://schemas.openxmlformats.org/officeDocument/2006/relationships/hyperlink" Target="http://www.konkoly.hu/cgi-bin/IBVS?5910" TargetMode="External"/><Relationship Id="rId9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91" TargetMode="External"/><Relationship Id="rId6" Type="http://schemas.openxmlformats.org/officeDocument/2006/relationships/hyperlink" Target="http://www.konkoly.hu/cgi-bin/IBVS?5577" TargetMode="External"/><Relationship Id="rId15" Type="http://schemas.openxmlformats.org/officeDocument/2006/relationships/hyperlink" Target="http://www.konkoly.hu/cgi-bin/IBVS?5764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5972" TargetMode="External"/><Relationship Id="rId49" Type="http://schemas.openxmlformats.org/officeDocument/2006/relationships/hyperlink" Target="http://www.konkoly.hu/cgi-bin/IBVS?6014" TargetMode="External"/><Relationship Id="rId57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70" TargetMode="External"/><Relationship Id="rId31" Type="http://schemas.openxmlformats.org/officeDocument/2006/relationships/hyperlink" Target="http://www.konkoly.hu/cgi-bin/IBVS?5972" TargetMode="External"/><Relationship Id="rId44" Type="http://schemas.openxmlformats.org/officeDocument/2006/relationships/hyperlink" Target="http://www.konkoly.hu/cgi-bin/IBVS?5972" TargetMode="External"/><Relationship Id="rId52" Type="http://schemas.openxmlformats.org/officeDocument/2006/relationships/hyperlink" Target="http://var.astro.cz/oejv/issues/oejv0160.pdf" TargetMode="External"/><Relationship Id="rId60" Type="http://schemas.openxmlformats.org/officeDocument/2006/relationships/hyperlink" Target="http://www.konkoly.hu/cgi-bin/IBVS?6014" TargetMode="External"/><Relationship Id="rId65" Type="http://schemas.openxmlformats.org/officeDocument/2006/relationships/hyperlink" Target="http://var.astro.cz/oejv/issues/oejv0160.pdf" TargetMode="External"/><Relationship Id="rId73" Type="http://schemas.openxmlformats.org/officeDocument/2006/relationships/hyperlink" Target="http://www.konkoly.hu/cgi-bin/IBVS?6098" TargetMode="External"/><Relationship Id="rId78" Type="http://schemas.openxmlformats.org/officeDocument/2006/relationships/hyperlink" Target="http://www.konkoly.hu/cgi-bin/IBVS?6098" TargetMode="External"/><Relationship Id="rId81" Type="http://schemas.openxmlformats.org/officeDocument/2006/relationships/hyperlink" Target="http://www.konkoly.hu/cgi-bin/IBVS?5670" TargetMode="External"/><Relationship Id="rId86" Type="http://schemas.openxmlformats.org/officeDocument/2006/relationships/hyperlink" Target="http://www.konkoly.hu/cgi-bin/IBVS?5910" TargetMode="External"/><Relationship Id="rId94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bav-astro.de/sfs/BAVM_link.php?BAVMnr=102" TargetMode="External"/><Relationship Id="rId9" Type="http://schemas.openxmlformats.org/officeDocument/2006/relationships/hyperlink" Target="http://www.konkoly.hu/cgi-bin/IBVS?5670" TargetMode="External"/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5764" TargetMode="External"/><Relationship Id="rId39" Type="http://schemas.openxmlformats.org/officeDocument/2006/relationships/hyperlink" Target="http://www.konkoly.hu/cgi-bin/IBVS?5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tabSelected="1" workbookViewId="0">
      <pane xSplit="14" ySplit="22" topLeftCell="O125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10.28515625" style="1"/>
    <col min="6" max="6" width="15.71093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0.7109375" style="1" customWidth="1"/>
    <col min="18" max="16384" width="10.28515625" style="1"/>
  </cols>
  <sheetData>
    <row r="1" spans="1:6" ht="20.25">
      <c r="A1" s="3" t="s">
        <v>0</v>
      </c>
    </row>
    <row r="2" spans="1:6">
      <c r="A2" s="1" t="s">
        <v>1</v>
      </c>
      <c r="B2" s="4" t="s">
        <v>2</v>
      </c>
    </row>
    <row r="3" spans="1:6">
      <c r="C3" s="5"/>
    </row>
    <row r="4" spans="1:6">
      <c r="A4" s="6" t="s">
        <v>3</v>
      </c>
      <c r="C4" s="7">
        <v>33541.35</v>
      </c>
      <c r="D4" s="8">
        <v>2.2542200000000001</v>
      </c>
    </row>
    <row r="5" spans="1:6">
      <c r="A5" s="9" t="s">
        <v>4</v>
      </c>
      <c r="B5"/>
      <c r="C5" s="10">
        <v>-9.5</v>
      </c>
      <c r="D5" t="s">
        <v>5</v>
      </c>
    </row>
    <row r="6" spans="1:6">
      <c r="A6" s="6" t="s">
        <v>6</v>
      </c>
    </row>
    <row r="7" spans="1:6">
      <c r="A7" s="1" t="s">
        <v>7</v>
      </c>
      <c r="C7" s="1">
        <f>+C4</f>
        <v>33541.35</v>
      </c>
    </row>
    <row r="8" spans="1:6">
      <c r="A8" s="1" t="s">
        <v>8</v>
      </c>
      <c r="C8" s="1">
        <f>+D4</f>
        <v>2.2542200000000001</v>
      </c>
    </row>
    <row r="9" spans="1:6">
      <c r="A9" s="11" t="s">
        <v>9</v>
      </c>
      <c r="B9" s="11"/>
      <c r="C9" s="12">
        <v>21</v>
      </c>
      <c r="D9" s="12">
        <v>21</v>
      </c>
    </row>
    <row r="10" spans="1:6">
      <c r="A10"/>
      <c r="B10"/>
      <c r="C10" s="13" t="s">
        <v>10</v>
      </c>
      <c r="D10" s="13" t="s">
        <v>11</v>
      </c>
    </row>
    <row r="11" spans="1:6">
      <c r="A11" t="s">
        <v>12</v>
      </c>
      <c r="B11"/>
      <c r="C11" s="14">
        <f ca="1">INTERCEPT(INDIRECT(C14):R$932,INDIRECT(C13):$F$932)</f>
        <v>-3.6973087684211522E-2</v>
      </c>
      <c r="D11" s="14">
        <f ca="1">INTERCEPT(INDIRECT(D14):S$932,INDIRECT(D13):$F$932)</f>
        <v>0.11621271694066182</v>
      </c>
      <c r="E11" s="11" t="s">
        <v>13</v>
      </c>
      <c r="F11" s="1">
        <v>1</v>
      </c>
    </row>
    <row r="12" spans="1:6">
      <c r="A12" t="s">
        <v>14</v>
      </c>
      <c r="B12"/>
      <c r="C12" s="14">
        <f ca="1">SLOPE(INDIRECT(C14):R$932,INDIRECT(C13):$F$932)</f>
        <v>1.3541278578865115E-5</v>
      </c>
      <c r="D12" s="14">
        <f ca="1">SLOPE(INDIRECT(D14):S$932,INDIRECT(D13):$F$932)</f>
        <v>-2.8831063810474069E-6</v>
      </c>
      <c r="E12" s="11" t="s">
        <v>15</v>
      </c>
      <c r="F12" s="14">
        <f ca="1">NOW()+15018.5+$C$5/24</f>
        <v>60178.791698379624</v>
      </c>
    </row>
    <row r="13" spans="1:6">
      <c r="A13" s="11" t="s">
        <v>16</v>
      </c>
      <c r="B13" s="11"/>
      <c r="C13" s="12" t="str">
        <f>"F"&amp;C9</f>
        <v>F21</v>
      </c>
      <c r="D13" s="12" t="str">
        <f>"F"&amp;D9</f>
        <v>F21</v>
      </c>
      <c r="E13" s="11" t="s">
        <v>17</v>
      </c>
      <c r="F13" s="14">
        <f ca="1">ROUND(2*(F12-$C$7)/$C$8,0)/2+F11</f>
        <v>11817.5</v>
      </c>
    </row>
    <row r="14" spans="1:6">
      <c r="A14" s="11" t="s">
        <v>18</v>
      </c>
      <c r="B14" s="11"/>
      <c r="C14" s="12" t="str">
        <f>"R"&amp;C9</f>
        <v>R21</v>
      </c>
      <c r="D14" s="12" t="str">
        <f>"S"&amp;D9</f>
        <v>S21</v>
      </c>
      <c r="E14" s="11" t="s">
        <v>19</v>
      </c>
      <c r="F14" s="15">
        <f ca="1">ROUND(2*(F12-$C$15)/$C$16,0)/2+F11</f>
        <v>127.5</v>
      </c>
    </row>
    <row r="15" spans="1:6">
      <c r="A15" s="16" t="s">
        <v>20</v>
      </c>
      <c r="B15"/>
      <c r="C15" s="17">
        <f ca="1">($C7+C11)+($C8+C12)*INT(MAX($F21:$F3530))</f>
        <v>59893.303124458907</v>
      </c>
      <c r="D15" s="17">
        <f ca="1">($C7+D11)+($C8+D12)*INT(MAX($F21:$F3530))</f>
        <v>59893.26430920334</v>
      </c>
      <c r="E15" s="11" t="s">
        <v>21</v>
      </c>
      <c r="F15" s="18">
        <f ca="1">+$C$15+$C$16*F14-15018.5-$C$5/24</f>
        <v>45162.613734305261</v>
      </c>
    </row>
    <row r="16" spans="1:6">
      <c r="A16" s="16" t="s">
        <v>22</v>
      </c>
      <c r="B16"/>
      <c r="C16" s="17">
        <f ca="1">+$C8+C12</f>
        <v>2.254233541278579</v>
      </c>
      <c r="D16" s="14">
        <f ca="1">+$C8+D12</f>
        <v>2.2542171168936189</v>
      </c>
    </row>
    <row r="17" spans="1:19">
      <c r="A17" s="19" t="s">
        <v>23</v>
      </c>
      <c r="B17" s="1"/>
      <c r="C17" s="1">
        <f>COUNT(C21:C2181)</f>
        <v>119</v>
      </c>
      <c r="D17"/>
    </row>
    <row r="18" spans="1:19">
      <c r="A18" s="16" t="s">
        <v>24</v>
      </c>
      <c r="B18"/>
      <c r="C18" s="20">
        <f ca="1">+C15</f>
        <v>59893.303124458907</v>
      </c>
      <c r="D18" s="21">
        <f ca="1">+C16</f>
        <v>2.254233541278579</v>
      </c>
      <c r="E18" s="22">
        <f>R19</f>
        <v>74</v>
      </c>
    </row>
    <row r="19" spans="1:19">
      <c r="A19" s="16" t="s">
        <v>25</v>
      </c>
      <c r="B19"/>
      <c r="C19" s="23">
        <f ca="1">D15</f>
        <v>59893.26430920334</v>
      </c>
      <c r="D19" s="24">
        <f ca="1">D16</f>
        <v>2.2542171168936189</v>
      </c>
      <c r="E19" s="22">
        <f>S19</f>
        <v>44</v>
      </c>
      <c r="R19" s="1">
        <f>COUNT(R21:R945)</f>
        <v>74</v>
      </c>
      <c r="S19" s="1">
        <f>COUNT(S21:S944)</f>
        <v>44</v>
      </c>
    </row>
    <row r="20" spans="1:19">
      <c r="A20" s="13" t="s">
        <v>26</v>
      </c>
      <c r="B20" s="13" t="s">
        <v>27</v>
      </c>
      <c r="C20" s="13" t="s">
        <v>28</v>
      </c>
      <c r="D20" s="13" t="s">
        <v>29</v>
      </c>
      <c r="E20" s="13" t="s">
        <v>30</v>
      </c>
      <c r="F20" s="13" t="s">
        <v>31</v>
      </c>
      <c r="G20" s="13" t="s">
        <v>32</v>
      </c>
      <c r="H20" s="25" t="s">
        <v>33</v>
      </c>
      <c r="I20" s="25" t="s">
        <v>34</v>
      </c>
      <c r="J20" s="25" t="s">
        <v>35</v>
      </c>
      <c r="K20" s="25" t="s">
        <v>36</v>
      </c>
      <c r="L20" s="25" t="s">
        <v>37</v>
      </c>
      <c r="M20" s="25" t="s">
        <v>38</v>
      </c>
      <c r="N20" s="25" t="s">
        <v>39</v>
      </c>
      <c r="O20" s="25" t="s">
        <v>40</v>
      </c>
      <c r="P20" s="25" t="s">
        <v>41</v>
      </c>
      <c r="Q20" s="13" t="s">
        <v>42</v>
      </c>
      <c r="R20" s="26" t="s">
        <v>10</v>
      </c>
      <c r="S20" s="26" t="s">
        <v>11</v>
      </c>
    </row>
    <row r="21" spans="1:19" s="27" customFormat="1">
      <c r="A21" s="27" t="s">
        <v>33</v>
      </c>
      <c r="B21" s="28"/>
      <c r="C21" s="29">
        <v>33541.35</v>
      </c>
      <c r="D21" s="29" t="s">
        <v>43</v>
      </c>
      <c r="E21" s="27">
        <f t="shared" ref="E21:E52" si="0">+(C21-C$7)/C$8</f>
        <v>0</v>
      </c>
      <c r="F21" s="27">
        <f t="shared" ref="F21:F52" si="1">ROUND(2*E21,0)/2</f>
        <v>0</v>
      </c>
      <c r="H21" s="27">
        <v>0</v>
      </c>
      <c r="O21" s="27">
        <f t="shared" ref="O21:O52" ca="1" si="2">+C$11+C$12*$F21</f>
        <v>-3.6973087684211522E-2</v>
      </c>
      <c r="P21" s="27">
        <f t="shared" ref="P21:P52" ca="1" si="3">+D$11+D$12*$F21</f>
        <v>0.11621271694066182</v>
      </c>
      <c r="Q21" s="82">
        <f t="shared" ref="Q21:Q52" si="4">+C21-15018.5</f>
        <v>18522.849999999999</v>
      </c>
    </row>
    <row r="22" spans="1:19" s="27" customFormat="1" ht="12.75" customHeight="1">
      <c r="A22" s="27" t="s">
        <v>44</v>
      </c>
      <c r="B22" s="28"/>
      <c r="C22" s="30">
        <v>49679.369200000001</v>
      </c>
      <c r="D22" s="30" t="s">
        <v>43</v>
      </c>
      <c r="E22" s="27">
        <f t="shared" si="0"/>
        <v>7159.0258271153662</v>
      </c>
      <c r="F22" s="27">
        <f t="shared" si="1"/>
        <v>7159</v>
      </c>
      <c r="G22" s="27">
        <f t="shared" ref="G22:G53" si="5">+C22-(C$7+F22*C$8)</f>
        <v>5.821999999898253E-2</v>
      </c>
      <c r="H22" s="31"/>
      <c r="I22" s="27">
        <f t="shared" ref="I22:I27" si="6">G22</f>
        <v>5.821999999898253E-2</v>
      </c>
      <c r="J22" s="31"/>
      <c r="K22" s="31"/>
      <c r="L22" s="31"/>
      <c r="O22" s="27">
        <f t="shared" ca="1" si="2"/>
        <v>5.9968925661883832E-2</v>
      </c>
      <c r="P22" s="27">
        <f t="shared" ca="1" si="3"/>
        <v>9.5572558358743426E-2</v>
      </c>
      <c r="Q22" s="82">
        <f t="shared" si="4"/>
        <v>34660.869200000001</v>
      </c>
      <c r="R22" s="27">
        <f t="shared" ref="R22:R27" si="7">G22</f>
        <v>5.821999999898253E-2</v>
      </c>
    </row>
    <row r="23" spans="1:19" s="27" customFormat="1">
      <c r="A23" s="27" t="s">
        <v>44</v>
      </c>
      <c r="B23" s="28"/>
      <c r="C23" s="30">
        <v>49688.385799999996</v>
      </c>
      <c r="D23" s="30" t="s">
        <v>43</v>
      </c>
      <c r="E23" s="27">
        <f t="shared" si="0"/>
        <v>7163.0257029038858</v>
      </c>
      <c r="F23" s="27">
        <f t="shared" si="1"/>
        <v>7163</v>
      </c>
      <c r="G23" s="27">
        <f t="shared" si="5"/>
        <v>5.7939999998779967E-2</v>
      </c>
      <c r="H23" s="31"/>
      <c r="I23" s="27">
        <f t="shared" si="6"/>
        <v>5.7939999998779967E-2</v>
      </c>
      <c r="J23" s="31"/>
      <c r="K23" s="31"/>
      <c r="L23" s="31"/>
      <c r="M23" s="31"/>
      <c r="N23" s="31"/>
      <c r="O23" s="27">
        <f t="shared" ca="1" si="2"/>
        <v>6.00230907761993E-2</v>
      </c>
      <c r="P23" s="27">
        <f t="shared" ca="1" si="3"/>
        <v>9.5561025933219246E-2</v>
      </c>
      <c r="Q23" s="82">
        <f t="shared" si="4"/>
        <v>34669.885799999996</v>
      </c>
      <c r="R23" s="27">
        <f t="shared" si="7"/>
        <v>5.7939999998779967E-2</v>
      </c>
    </row>
    <row r="24" spans="1:19" s="27" customFormat="1">
      <c r="A24" s="32" t="s">
        <v>44</v>
      </c>
      <c r="B24" s="33"/>
      <c r="C24" s="30">
        <v>50087.3845</v>
      </c>
      <c r="D24" s="29"/>
      <c r="E24" s="27">
        <f t="shared" si="0"/>
        <v>7340.0264836617544</v>
      </c>
      <c r="F24" s="27">
        <f t="shared" si="1"/>
        <v>7340</v>
      </c>
      <c r="G24" s="27">
        <f t="shared" si="5"/>
        <v>5.9699999997974373E-2</v>
      </c>
      <c r="I24" s="27">
        <f t="shared" si="6"/>
        <v>5.9699999997974373E-2</v>
      </c>
      <c r="O24" s="27">
        <f t="shared" ca="1" si="2"/>
        <v>6.2419897084658421E-2</v>
      </c>
      <c r="P24" s="27">
        <f t="shared" ca="1" si="3"/>
        <v>9.5050716103773858E-2</v>
      </c>
      <c r="Q24" s="82">
        <f t="shared" si="4"/>
        <v>35068.8845</v>
      </c>
      <c r="R24" s="27">
        <f t="shared" si="7"/>
        <v>5.9699999997974373E-2</v>
      </c>
    </row>
    <row r="25" spans="1:19" s="27" customFormat="1">
      <c r="A25" s="27" t="s">
        <v>45</v>
      </c>
      <c r="B25" s="33" t="s">
        <v>46</v>
      </c>
      <c r="C25" s="30">
        <v>50380.433499999999</v>
      </c>
      <c r="D25" s="34">
        <v>8.0000000000000004E-4</v>
      </c>
      <c r="E25" s="27">
        <f t="shared" si="0"/>
        <v>7470.0266611067245</v>
      </c>
      <c r="F25" s="27">
        <f t="shared" si="1"/>
        <v>7470</v>
      </c>
      <c r="G25" s="27">
        <f t="shared" si="5"/>
        <v>6.0100000002421439E-2</v>
      </c>
      <c r="I25" s="27">
        <f t="shared" si="6"/>
        <v>6.0100000002421439E-2</v>
      </c>
      <c r="O25" s="27">
        <f t="shared" ca="1" si="2"/>
        <v>6.4180263299910889E-2</v>
      </c>
      <c r="P25" s="27">
        <f t="shared" ca="1" si="3"/>
        <v>9.4675912274237689E-2</v>
      </c>
      <c r="Q25" s="82">
        <f t="shared" si="4"/>
        <v>35361.933499999999</v>
      </c>
      <c r="R25" s="27">
        <f t="shared" si="7"/>
        <v>6.0100000002421439E-2</v>
      </c>
    </row>
    <row r="26" spans="1:19" s="27" customFormat="1">
      <c r="A26" s="35" t="s">
        <v>47</v>
      </c>
      <c r="B26" s="33"/>
      <c r="C26" s="36">
        <v>51586.452100000002</v>
      </c>
      <c r="D26" s="37">
        <v>5.0000000000000001E-4</v>
      </c>
      <c r="E26" s="27">
        <f t="shared" si="0"/>
        <v>8005.0314964821546</v>
      </c>
      <c r="F26" s="27">
        <f t="shared" si="1"/>
        <v>8005</v>
      </c>
      <c r="G26" s="27">
        <f t="shared" si="5"/>
        <v>7.1000000003550667E-2</v>
      </c>
      <c r="I26" s="27">
        <f t="shared" si="6"/>
        <v>7.1000000003550667E-2</v>
      </c>
      <c r="O26" s="27">
        <f t="shared" ca="1" si="2"/>
        <v>7.142484733960372E-2</v>
      </c>
      <c r="P26" s="27">
        <f t="shared" ca="1" si="3"/>
        <v>9.3133450360377332E-2</v>
      </c>
      <c r="Q26" s="82">
        <f t="shared" si="4"/>
        <v>36567.952100000002</v>
      </c>
      <c r="R26" s="27">
        <f t="shared" si="7"/>
        <v>7.1000000003550667E-2</v>
      </c>
    </row>
    <row r="27" spans="1:19" s="27" customFormat="1">
      <c r="A27" s="27" t="s">
        <v>48</v>
      </c>
      <c r="B27" s="33" t="s">
        <v>46</v>
      </c>
      <c r="C27" s="30">
        <v>52902.924500000001</v>
      </c>
      <c r="D27" s="34">
        <v>5.9999999999999995E-4</v>
      </c>
      <c r="E27" s="27">
        <f t="shared" si="0"/>
        <v>8589.0350098925574</v>
      </c>
      <c r="F27" s="27">
        <f t="shared" si="1"/>
        <v>8589</v>
      </c>
      <c r="G27" s="27">
        <f t="shared" si="5"/>
        <v>7.8919999999925494E-2</v>
      </c>
      <c r="H27" s="38"/>
      <c r="I27" s="27">
        <f t="shared" si="6"/>
        <v>7.8919999999925494E-2</v>
      </c>
      <c r="O27" s="27">
        <f t="shared" ca="1" si="2"/>
        <v>7.9332954029660951E-2</v>
      </c>
      <c r="P27" s="27">
        <f t="shared" ca="1" si="3"/>
        <v>9.1449716233845638E-2</v>
      </c>
      <c r="Q27" s="82">
        <f t="shared" si="4"/>
        <v>37884.424500000001</v>
      </c>
      <c r="R27" s="27">
        <f t="shared" si="7"/>
        <v>7.8919999999925494E-2</v>
      </c>
    </row>
    <row r="28" spans="1:19" s="27" customFormat="1" ht="12.75" customHeight="1">
      <c r="A28" s="27" t="s">
        <v>48</v>
      </c>
      <c r="B28" s="33" t="s">
        <v>49</v>
      </c>
      <c r="C28" s="30">
        <v>52910.827700000002</v>
      </c>
      <c r="D28" s="34">
        <v>6.9999999999999999E-4</v>
      </c>
      <c r="E28" s="27">
        <f t="shared" si="0"/>
        <v>8592.5409676074214</v>
      </c>
      <c r="F28" s="39">
        <f t="shared" si="1"/>
        <v>8592.5</v>
      </c>
      <c r="G28" s="27">
        <f t="shared" si="5"/>
        <v>9.2349999998987187E-2</v>
      </c>
      <c r="H28" s="38"/>
      <c r="I28" s="40">
        <v>9.2349999998987187E-2</v>
      </c>
      <c r="O28" s="27">
        <f t="shared" ca="1" si="2"/>
        <v>7.9380348504686976E-2</v>
      </c>
      <c r="P28" s="27">
        <f t="shared" ca="1" si="3"/>
        <v>9.1439625361511984E-2</v>
      </c>
      <c r="Q28" s="82">
        <f t="shared" si="4"/>
        <v>37892.327700000002</v>
      </c>
      <c r="S28" s="27">
        <f>G28</f>
        <v>9.2349999998987187E-2</v>
      </c>
    </row>
    <row r="29" spans="1:19" s="27" customFormat="1">
      <c r="A29" s="27" t="s">
        <v>48</v>
      </c>
      <c r="B29" s="33" t="s">
        <v>46</v>
      </c>
      <c r="C29" s="30">
        <v>52972.803800000002</v>
      </c>
      <c r="D29" s="34">
        <v>4.0000000000000002E-4</v>
      </c>
      <c r="E29" s="27">
        <f t="shared" si="0"/>
        <v>8620.0343356016729</v>
      </c>
      <c r="F29" s="27">
        <f t="shared" si="1"/>
        <v>8620</v>
      </c>
      <c r="G29" s="27">
        <f t="shared" si="5"/>
        <v>7.7400000001944136E-2</v>
      </c>
      <c r="H29" s="38"/>
      <c r="I29" s="27">
        <f>G29</f>
        <v>7.7400000001944136E-2</v>
      </c>
      <c r="O29" s="27">
        <f t="shared" ca="1" si="2"/>
        <v>7.9752733665605771E-2</v>
      </c>
      <c r="P29" s="27">
        <f t="shared" ca="1" si="3"/>
        <v>9.136033993603318E-2</v>
      </c>
      <c r="Q29" s="82">
        <f t="shared" si="4"/>
        <v>37954.303800000002</v>
      </c>
      <c r="R29" s="27">
        <f>G29</f>
        <v>7.7400000001944136E-2</v>
      </c>
    </row>
    <row r="30" spans="1:19" s="27" customFormat="1">
      <c r="A30" s="27" t="s">
        <v>48</v>
      </c>
      <c r="B30" s="41" t="s">
        <v>46</v>
      </c>
      <c r="C30" s="30">
        <v>52980.7065</v>
      </c>
      <c r="D30" s="34">
        <v>5.9999999999999995E-4</v>
      </c>
      <c r="E30" s="27">
        <f t="shared" si="0"/>
        <v>8623.5400715103224</v>
      </c>
      <c r="F30" s="39">
        <f t="shared" si="1"/>
        <v>8623.5</v>
      </c>
      <c r="G30" s="27">
        <f t="shared" si="5"/>
        <v>9.0329999999084976E-2</v>
      </c>
      <c r="H30" s="38"/>
      <c r="I30" s="40">
        <v>9.0329999999084976E-2</v>
      </c>
      <c r="O30" s="27">
        <f t="shared" ca="1" si="2"/>
        <v>7.9800128140631796E-2</v>
      </c>
      <c r="P30" s="27">
        <f t="shared" ca="1" si="3"/>
        <v>9.1350249063699512E-2</v>
      </c>
      <c r="Q30" s="82">
        <f t="shared" si="4"/>
        <v>37962.2065</v>
      </c>
      <c r="S30" s="27">
        <f>G30</f>
        <v>9.0329999999084976E-2</v>
      </c>
    </row>
    <row r="31" spans="1:19" s="27" customFormat="1">
      <c r="A31" s="27" t="s">
        <v>48</v>
      </c>
      <c r="B31" s="33" t="s">
        <v>46</v>
      </c>
      <c r="C31" s="30">
        <v>52981.821900000003</v>
      </c>
      <c r="D31" s="34">
        <v>4.0000000000000002E-4</v>
      </c>
      <c r="E31" s="27">
        <f t="shared" si="0"/>
        <v>8624.0348768088315</v>
      </c>
      <c r="F31" s="27">
        <f t="shared" si="1"/>
        <v>8624</v>
      </c>
      <c r="G31" s="27">
        <f t="shared" si="5"/>
        <v>7.8620000007504132E-2</v>
      </c>
      <c r="H31" s="38"/>
      <c r="I31" s="27">
        <f t="shared" ref="I31:I62" si="8">G31</f>
        <v>7.8620000007504132E-2</v>
      </c>
      <c r="O31" s="27">
        <f t="shared" ca="1" si="2"/>
        <v>7.9806898779921226E-2</v>
      </c>
      <c r="P31" s="27">
        <f t="shared" ca="1" si="3"/>
        <v>9.1348807510508986E-2</v>
      </c>
      <c r="Q31" s="82">
        <f t="shared" si="4"/>
        <v>37963.321900000003</v>
      </c>
      <c r="R31" s="27">
        <f>G31</f>
        <v>7.8620000007504132E-2</v>
      </c>
    </row>
    <row r="32" spans="1:19" s="27" customFormat="1">
      <c r="A32" s="35" t="s">
        <v>50</v>
      </c>
      <c r="B32" s="33" t="s">
        <v>46</v>
      </c>
      <c r="C32" s="30">
        <v>53033.669900000001</v>
      </c>
      <c r="D32" s="42">
        <v>2.9999999999999997E-4</v>
      </c>
      <c r="E32" s="27">
        <f t="shared" si="0"/>
        <v>8647.0352938045089</v>
      </c>
      <c r="F32" s="27">
        <f t="shared" si="1"/>
        <v>8647</v>
      </c>
      <c r="G32" s="27">
        <f t="shared" si="5"/>
        <v>7.9560000005585607E-2</v>
      </c>
      <c r="I32" s="27">
        <f t="shared" si="8"/>
        <v>7.9560000005585607E-2</v>
      </c>
      <c r="O32" s="27">
        <f t="shared" ca="1" si="2"/>
        <v>8.0118348187235122E-2</v>
      </c>
      <c r="P32" s="27">
        <f t="shared" ca="1" si="3"/>
        <v>9.1282496063744889E-2</v>
      </c>
      <c r="Q32" s="82">
        <f t="shared" si="4"/>
        <v>38015.169900000001</v>
      </c>
      <c r="R32" s="27">
        <f>G32</f>
        <v>7.9560000005585607E-2</v>
      </c>
    </row>
    <row r="33" spans="1:19" s="27" customFormat="1">
      <c r="A33" s="27" t="s">
        <v>51</v>
      </c>
      <c r="B33" s="33"/>
      <c r="C33" s="29">
        <v>53254.584499999997</v>
      </c>
      <c r="D33" s="29">
        <v>2.9999999999999997E-4</v>
      </c>
      <c r="E33" s="27">
        <f t="shared" si="0"/>
        <v>8745.0357551614288</v>
      </c>
      <c r="F33" s="27">
        <f t="shared" si="1"/>
        <v>8745</v>
      </c>
      <c r="G33" s="27">
        <f t="shared" si="5"/>
        <v>8.060000000114087E-2</v>
      </c>
      <c r="H33" s="38"/>
      <c r="I33" s="27">
        <f t="shared" si="8"/>
        <v>8.060000000114087E-2</v>
      </c>
      <c r="O33" s="27">
        <f t="shared" ca="1" si="2"/>
        <v>8.144539348796391E-2</v>
      </c>
      <c r="P33" s="27">
        <f t="shared" ca="1" si="3"/>
        <v>9.0999951638402243E-2</v>
      </c>
      <c r="Q33" s="82">
        <f t="shared" si="4"/>
        <v>38236.084499999997</v>
      </c>
      <c r="R33" s="27">
        <f>G33</f>
        <v>8.060000000114087E-2</v>
      </c>
    </row>
    <row r="34" spans="1:19">
      <c r="A34" s="43" t="s">
        <v>52</v>
      </c>
      <c r="B34" s="44" t="s">
        <v>49</v>
      </c>
      <c r="C34" s="43">
        <v>53352.6518</v>
      </c>
      <c r="D34" s="43">
        <v>2.0000000000000001E-4</v>
      </c>
      <c r="E34" s="27">
        <f t="shared" si="0"/>
        <v>8788.5396278978988</v>
      </c>
      <c r="F34" s="27">
        <f t="shared" si="1"/>
        <v>8788.5</v>
      </c>
      <c r="G34" s="27">
        <f t="shared" si="5"/>
        <v>8.932999999524327E-2</v>
      </c>
      <c r="H34" s="38"/>
      <c r="I34" s="27">
        <f t="shared" si="8"/>
        <v>8.932999999524327E-2</v>
      </c>
      <c r="J34" s="27"/>
      <c r="L34" s="27"/>
      <c r="M34" s="27"/>
      <c r="N34" s="27"/>
      <c r="O34" s="27">
        <f t="shared" ca="1" si="2"/>
        <v>8.2034439106144538E-2</v>
      </c>
      <c r="P34" s="27">
        <f t="shared" ca="1" si="3"/>
        <v>9.0874536510826692E-2</v>
      </c>
      <c r="Q34" s="82">
        <f t="shared" si="4"/>
        <v>38334.1518</v>
      </c>
      <c r="S34" s="27">
        <f>G34</f>
        <v>8.932999999524327E-2</v>
      </c>
    </row>
    <row r="35" spans="1:19">
      <c r="A35" s="43" t="s">
        <v>53</v>
      </c>
      <c r="B35" s="44" t="s">
        <v>46</v>
      </c>
      <c r="C35" s="43">
        <v>53387.584880000002</v>
      </c>
      <c r="D35" s="43">
        <v>1.9000000000000001E-4</v>
      </c>
      <c r="E35" s="27">
        <f t="shared" si="0"/>
        <v>8804.0363762188263</v>
      </c>
      <c r="F35" s="27">
        <f t="shared" si="1"/>
        <v>8804</v>
      </c>
      <c r="G35" s="27">
        <f t="shared" si="5"/>
        <v>8.2000000002153683E-2</v>
      </c>
      <c r="H35" s="38"/>
      <c r="I35" s="27">
        <f t="shared" si="8"/>
        <v>8.2000000002153683E-2</v>
      </c>
      <c r="J35" s="27"/>
      <c r="L35" s="27"/>
      <c r="M35" s="27"/>
      <c r="N35" s="27"/>
      <c r="O35" s="27">
        <f t="shared" ca="1" si="2"/>
        <v>8.2244328924116955E-2</v>
      </c>
      <c r="P35" s="27">
        <f t="shared" ca="1" si="3"/>
        <v>9.0829848361920457E-2</v>
      </c>
      <c r="Q35" s="82">
        <f t="shared" si="4"/>
        <v>38369.084880000002</v>
      </c>
      <c r="R35" s="27">
        <f>G35</f>
        <v>8.2000000002153683E-2</v>
      </c>
    </row>
    <row r="36" spans="1:19">
      <c r="A36" s="45" t="s">
        <v>54</v>
      </c>
      <c r="B36" s="46" t="s">
        <v>46</v>
      </c>
      <c r="C36" s="47">
        <v>53387.584900000002</v>
      </c>
      <c r="E36" s="39">
        <f t="shared" si="0"/>
        <v>8804.0363850910744</v>
      </c>
      <c r="F36" s="27">
        <f t="shared" si="1"/>
        <v>8804</v>
      </c>
      <c r="G36" s="27">
        <f t="shared" si="5"/>
        <v>8.2020000001648441E-2</v>
      </c>
      <c r="H36" s="38"/>
      <c r="I36" s="27">
        <f t="shared" si="8"/>
        <v>8.2020000001648441E-2</v>
      </c>
      <c r="J36" s="27"/>
      <c r="L36" s="27"/>
      <c r="M36" s="27"/>
      <c r="N36" s="27"/>
      <c r="O36" s="27">
        <f t="shared" ca="1" si="2"/>
        <v>8.2244328924116955E-2</v>
      </c>
      <c r="P36" s="27">
        <f t="shared" ca="1" si="3"/>
        <v>9.0829848361920457E-2</v>
      </c>
      <c r="Q36" s="82">
        <f t="shared" si="4"/>
        <v>38369.084900000002</v>
      </c>
      <c r="R36" s="27">
        <f>G36</f>
        <v>8.2020000001648441E-2</v>
      </c>
    </row>
    <row r="37" spans="1:19">
      <c r="A37" s="43" t="s">
        <v>53</v>
      </c>
      <c r="B37" s="44" t="s">
        <v>49</v>
      </c>
      <c r="C37" s="43">
        <v>53388.720500000003</v>
      </c>
      <c r="D37" s="43">
        <v>2.9999999999999997E-4</v>
      </c>
      <c r="E37" s="27">
        <f t="shared" si="0"/>
        <v>8804.5401513605611</v>
      </c>
      <c r="F37" s="27">
        <f t="shared" si="1"/>
        <v>8804.5</v>
      </c>
      <c r="G37" s="27">
        <f t="shared" si="5"/>
        <v>9.0510000001813751E-2</v>
      </c>
      <c r="H37" s="38"/>
      <c r="I37" s="27">
        <f t="shared" si="8"/>
        <v>9.0510000001813751E-2</v>
      </c>
      <c r="J37" s="27"/>
      <c r="L37" s="27"/>
      <c r="M37" s="27"/>
      <c r="N37" s="27"/>
      <c r="O37" s="27">
        <f t="shared" ca="1" si="2"/>
        <v>8.2251099563406385E-2</v>
      </c>
      <c r="P37" s="27">
        <f t="shared" ca="1" si="3"/>
        <v>9.0828406808729931E-2</v>
      </c>
      <c r="Q37" s="82">
        <f t="shared" si="4"/>
        <v>38370.220500000003</v>
      </c>
      <c r="S37" s="27">
        <f>G37</f>
        <v>9.0510000001813751E-2</v>
      </c>
    </row>
    <row r="38" spans="1:19">
      <c r="A38" s="43" t="s">
        <v>53</v>
      </c>
      <c r="B38" s="44" t="s">
        <v>46</v>
      </c>
      <c r="C38" s="43">
        <v>53405.617599999998</v>
      </c>
      <c r="D38" s="43">
        <v>5.0000000000000001E-4</v>
      </c>
      <c r="E38" s="27">
        <f t="shared" si="0"/>
        <v>8812.0359148619027</v>
      </c>
      <c r="F38" s="27">
        <f t="shared" si="1"/>
        <v>8812</v>
      </c>
      <c r="G38" s="27">
        <f t="shared" si="5"/>
        <v>8.0959999999322463E-2</v>
      </c>
      <c r="H38" s="38"/>
      <c r="I38" s="27">
        <f t="shared" si="8"/>
        <v>8.0959999999322463E-2</v>
      </c>
      <c r="J38" s="27"/>
      <c r="L38" s="27"/>
      <c r="M38" s="27"/>
      <c r="N38" s="27"/>
      <c r="O38" s="27">
        <f t="shared" ca="1" si="2"/>
        <v>8.2352659152747865E-2</v>
      </c>
      <c r="P38" s="27">
        <f t="shared" ca="1" si="3"/>
        <v>9.0806783510872069E-2</v>
      </c>
      <c r="Q38" s="82">
        <f t="shared" si="4"/>
        <v>38387.117599999998</v>
      </c>
      <c r="R38" s="27">
        <f>G38</f>
        <v>8.0959999999322463E-2</v>
      </c>
    </row>
    <row r="39" spans="1:19">
      <c r="A39" s="45" t="s">
        <v>54</v>
      </c>
      <c r="B39" s="46" t="s">
        <v>46</v>
      </c>
      <c r="C39" s="47">
        <v>53405.618399999999</v>
      </c>
      <c r="E39" s="39">
        <f t="shared" si="0"/>
        <v>8812.0362697518431</v>
      </c>
      <c r="F39" s="27">
        <f t="shared" si="1"/>
        <v>8812</v>
      </c>
      <c r="G39" s="27">
        <f t="shared" si="5"/>
        <v>8.1760000000940636E-2</v>
      </c>
      <c r="H39" s="38"/>
      <c r="I39" s="27">
        <f t="shared" si="8"/>
        <v>8.1760000000940636E-2</v>
      </c>
      <c r="J39" s="27"/>
      <c r="L39" s="27"/>
      <c r="M39" s="27"/>
      <c r="N39" s="27"/>
      <c r="O39" s="27">
        <f t="shared" ca="1" si="2"/>
        <v>8.2352659152747865E-2</v>
      </c>
      <c r="P39" s="27">
        <f t="shared" ca="1" si="3"/>
        <v>9.0806783510872069E-2</v>
      </c>
      <c r="Q39" s="82">
        <f t="shared" si="4"/>
        <v>38387.118399999999</v>
      </c>
      <c r="R39" s="27">
        <f>G39</f>
        <v>8.1760000000940636E-2</v>
      </c>
    </row>
    <row r="40" spans="1:19">
      <c r="A40" s="43" t="s">
        <v>53</v>
      </c>
      <c r="B40" s="44" t="s">
        <v>46</v>
      </c>
      <c r="C40" s="43">
        <v>53405.618410000003</v>
      </c>
      <c r="D40" s="43">
        <v>1.9000000000000001E-4</v>
      </c>
      <c r="E40" s="27">
        <f t="shared" si="0"/>
        <v>8812.036274187969</v>
      </c>
      <c r="F40" s="27">
        <f t="shared" si="1"/>
        <v>8812</v>
      </c>
      <c r="G40" s="27">
        <f t="shared" si="5"/>
        <v>8.1770000004325993E-2</v>
      </c>
      <c r="H40" s="38"/>
      <c r="I40" s="27">
        <f t="shared" si="8"/>
        <v>8.1770000004325993E-2</v>
      </c>
      <c r="J40" s="27"/>
      <c r="L40" s="27"/>
      <c r="M40" s="27"/>
      <c r="N40" s="27"/>
      <c r="O40" s="27">
        <f t="shared" ca="1" si="2"/>
        <v>8.2352659152747865E-2</v>
      </c>
      <c r="P40" s="27">
        <f t="shared" ca="1" si="3"/>
        <v>9.0806783510872069E-2</v>
      </c>
      <c r="Q40" s="82">
        <f t="shared" si="4"/>
        <v>38387.118410000003</v>
      </c>
      <c r="R40" s="27">
        <f>G40</f>
        <v>8.1770000004325993E-2</v>
      </c>
    </row>
    <row r="41" spans="1:19">
      <c r="A41" s="43" t="s">
        <v>53</v>
      </c>
      <c r="B41" s="44" t="s">
        <v>49</v>
      </c>
      <c r="C41" s="43">
        <v>53449.583200000001</v>
      </c>
      <c r="D41" s="43">
        <v>5.0000000000000001E-4</v>
      </c>
      <c r="E41" s="27">
        <f t="shared" si="0"/>
        <v>8831.5396012811525</v>
      </c>
      <c r="F41" s="27">
        <f t="shared" si="1"/>
        <v>8831.5</v>
      </c>
      <c r="G41" s="27">
        <f t="shared" si="5"/>
        <v>8.9270000004034955E-2</v>
      </c>
      <c r="H41" s="38"/>
      <c r="I41" s="27">
        <f t="shared" si="8"/>
        <v>8.9270000004034955E-2</v>
      </c>
      <c r="J41" s="27"/>
      <c r="L41" s="27"/>
      <c r="M41" s="27"/>
      <c r="N41" s="27"/>
      <c r="O41" s="27">
        <f t="shared" ca="1" si="2"/>
        <v>8.2616714085035736E-2</v>
      </c>
      <c r="P41" s="27">
        <f t="shared" ca="1" si="3"/>
        <v>9.0750562936441653E-2</v>
      </c>
      <c r="Q41" s="82">
        <f t="shared" si="4"/>
        <v>38431.083200000001</v>
      </c>
      <c r="S41" s="27">
        <f>G41</f>
        <v>8.9270000004034955E-2</v>
      </c>
    </row>
    <row r="42" spans="1:19" s="27" customFormat="1">
      <c r="A42" s="39" t="s">
        <v>55</v>
      </c>
      <c r="B42" s="48"/>
      <c r="C42" s="43">
        <v>53635.549400000004</v>
      </c>
      <c r="D42" s="43">
        <v>5.0000000000000001E-4</v>
      </c>
      <c r="E42" s="27">
        <f t="shared" si="0"/>
        <v>8914.036518174802</v>
      </c>
      <c r="F42" s="27">
        <f t="shared" si="1"/>
        <v>8914</v>
      </c>
      <c r="G42" s="27">
        <f t="shared" si="5"/>
        <v>8.2320000001345761E-2</v>
      </c>
      <c r="H42" s="38"/>
      <c r="I42" s="27">
        <f t="shared" si="8"/>
        <v>8.2320000001345761E-2</v>
      </c>
      <c r="O42" s="27">
        <f t="shared" ca="1" si="2"/>
        <v>8.3733869567792107E-2</v>
      </c>
      <c r="P42" s="27">
        <f t="shared" ca="1" si="3"/>
        <v>9.0512706660005243E-2</v>
      </c>
      <c r="Q42" s="82">
        <f t="shared" si="4"/>
        <v>38617.049400000004</v>
      </c>
      <c r="R42" s="27">
        <f>G42</f>
        <v>8.2320000001345761E-2</v>
      </c>
    </row>
    <row r="43" spans="1:19">
      <c r="A43" s="45" t="s">
        <v>54</v>
      </c>
      <c r="B43" s="46" t="s">
        <v>49</v>
      </c>
      <c r="C43" s="47">
        <v>53656.971899999997</v>
      </c>
      <c r="E43" s="39">
        <f t="shared" si="0"/>
        <v>8923.5398053428671</v>
      </c>
      <c r="F43" s="27">
        <f t="shared" si="1"/>
        <v>8923.5</v>
      </c>
      <c r="G43" s="27">
        <f t="shared" si="5"/>
        <v>8.9729999999690335E-2</v>
      </c>
      <c r="H43" s="38"/>
      <c r="I43" s="27">
        <f t="shared" si="8"/>
        <v>8.9729999999690335E-2</v>
      </c>
      <c r="J43" s="27"/>
      <c r="L43" s="27"/>
      <c r="M43" s="27"/>
      <c r="N43" s="27"/>
      <c r="O43" s="27">
        <f t="shared" ca="1" si="2"/>
        <v>8.3862511714291335E-2</v>
      </c>
      <c r="P43" s="27">
        <f t="shared" ca="1" si="3"/>
        <v>9.0485317149385291E-2</v>
      </c>
      <c r="Q43" s="82">
        <f t="shared" si="4"/>
        <v>38638.471899999997</v>
      </c>
      <c r="S43" s="27">
        <f>G43</f>
        <v>8.9729999999690335E-2</v>
      </c>
    </row>
    <row r="44" spans="1:19">
      <c r="A44" s="43" t="s">
        <v>53</v>
      </c>
      <c r="B44" s="44" t="s">
        <v>49</v>
      </c>
      <c r="C44" s="43">
        <v>53656.97191</v>
      </c>
      <c r="D44" s="43">
        <v>1.9000000000000001E-4</v>
      </c>
      <c r="E44" s="27">
        <f t="shared" si="0"/>
        <v>8923.539809778993</v>
      </c>
      <c r="F44" s="27">
        <f t="shared" si="1"/>
        <v>8923.5</v>
      </c>
      <c r="G44" s="27">
        <f t="shared" si="5"/>
        <v>8.9740000003075693E-2</v>
      </c>
      <c r="H44" s="38"/>
      <c r="I44" s="27">
        <f t="shared" si="8"/>
        <v>8.9740000003075693E-2</v>
      </c>
      <c r="J44" s="27"/>
      <c r="L44" s="27"/>
      <c r="M44" s="27"/>
      <c r="N44" s="27"/>
      <c r="O44" s="27">
        <f t="shared" ca="1" si="2"/>
        <v>8.3862511714291335E-2</v>
      </c>
      <c r="P44" s="27">
        <f t="shared" ca="1" si="3"/>
        <v>9.0485317149385291E-2</v>
      </c>
      <c r="Q44" s="82">
        <f t="shared" si="4"/>
        <v>38638.47191</v>
      </c>
      <c r="S44" s="27">
        <f>G44</f>
        <v>8.9740000003075693E-2</v>
      </c>
    </row>
    <row r="45" spans="1:19">
      <c r="A45" s="43" t="s">
        <v>53</v>
      </c>
      <c r="B45" s="44" t="s">
        <v>49</v>
      </c>
      <c r="C45" s="43">
        <v>53681.770299999996</v>
      </c>
      <c r="D45" s="43">
        <v>4.0000000000000002E-4</v>
      </c>
      <c r="E45" s="27">
        <f t="shared" si="0"/>
        <v>8934.540683695468</v>
      </c>
      <c r="F45" s="27">
        <f t="shared" si="1"/>
        <v>8934.5</v>
      </c>
      <c r="G45" s="27">
        <f t="shared" si="5"/>
        <v>9.1710000000603031E-2</v>
      </c>
      <c r="H45" s="38"/>
      <c r="I45" s="27">
        <f t="shared" si="8"/>
        <v>9.1710000000603031E-2</v>
      </c>
      <c r="J45" s="27"/>
      <c r="L45" s="27"/>
      <c r="M45" s="27"/>
      <c r="N45" s="27"/>
      <c r="O45" s="27">
        <f t="shared" ca="1" si="2"/>
        <v>8.4011465778658839E-2</v>
      </c>
      <c r="P45" s="27">
        <f t="shared" ca="1" si="3"/>
        <v>9.0453602979193762E-2</v>
      </c>
      <c r="Q45" s="82">
        <f t="shared" si="4"/>
        <v>38663.270299999996</v>
      </c>
      <c r="S45" s="27">
        <f>G45</f>
        <v>9.1710000000603031E-2</v>
      </c>
    </row>
    <row r="46" spans="1:19">
      <c r="A46" s="43" t="s">
        <v>53</v>
      </c>
      <c r="B46" s="44" t="s">
        <v>46</v>
      </c>
      <c r="C46" s="43">
        <v>53691.907399999996</v>
      </c>
      <c r="D46" s="43">
        <v>5.0000000000000001E-4</v>
      </c>
      <c r="E46" s="27">
        <f t="shared" si="0"/>
        <v>8939.037627205862</v>
      </c>
      <c r="F46" s="27">
        <f t="shared" si="1"/>
        <v>8939</v>
      </c>
      <c r="G46" s="27">
        <f t="shared" si="5"/>
        <v>8.481999999639811E-2</v>
      </c>
      <c r="H46" s="38"/>
      <c r="I46" s="27">
        <f t="shared" si="8"/>
        <v>8.481999999639811E-2</v>
      </c>
      <c r="J46" s="27"/>
      <c r="L46" s="27"/>
      <c r="M46" s="27"/>
      <c r="N46" s="27"/>
      <c r="O46" s="27">
        <f t="shared" ca="1" si="2"/>
        <v>8.4072401532263738E-2</v>
      </c>
      <c r="P46" s="27">
        <f t="shared" ca="1" si="3"/>
        <v>9.0440629000479056E-2</v>
      </c>
      <c r="Q46" s="82">
        <f t="shared" si="4"/>
        <v>38673.407399999996</v>
      </c>
      <c r="R46" s="27">
        <f>G46</f>
        <v>8.481999999639811E-2</v>
      </c>
    </row>
    <row r="47" spans="1:19">
      <c r="A47" s="43" t="s">
        <v>56</v>
      </c>
      <c r="B47" s="44" t="s">
        <v>46</v>
      </c>
      <c r="C47" s="43">
        <v>53734.736799999999</v>
      </c>
      <c r="D47" s="43">
        <v>5.0000000000000001E-4</v>
      </c>
      <c r="E47" s="27">
        <f t="shared" si="0"/>
        <v>8958.0372811881716</v>
      </c>
      <c r="F47" s="27">
        <f t="shared" si="1"/>
        <v>8958</v>
      </c>
      <c r="G47" s="27">
        <f t="shared" si="5"/>
        <v>8.4040000001550652E-2</v>
      </c>
      <c r="H47" s="38"/>
      <c r="I47" s="27">
        <f t="shared" si="8"/>
        <v>8.4040000001550652E-2</v>
      </c>
      <c r="J47" s="27"/>
      <c r="L47" s="27"/>
      <c r="M47" s="27"/>
      <c r="N47" s="27"/>
      <c r="O47" s="27">
        <f t="shared" ca="1" si="2"/>
        <v>8.4329685825262179E-2</v>
      </c>
      <c r="P47" s="27">
        <f t="shared" ca="1" si="3"/>
        <v>9.0385849979239152E-2</v>
      </c>
      <c r="Q47" s="82">
        <f t="shared" si="4"/>
        <v>38716.236799999999</v>
      </c>
      <c r="R47" s="27">
        <f>G47</f>
        <v>8.4040000001550652E-2</v>
      </c>
    </row>
    <row r="48" spans="1:19">
      <c r="A48" s="43" t="s">
        <v>56</v>
      </c>
      <c r="B48" s="44" t="s">
        <v>46</v>
      </c>
      <c r="C48" s="43">
        <v>53734.737099999998</v>
      </c>
      <c r="D48" s="43">
        <v>4.0000000000000002E-4</v>
      </c>
      <c r="E48" s="27">
        <f t="shared" si="0"/>
        <v>8958.0374142718993</v>
      </c>
      <c r="F48" s="27">
        <f t="shared" si="1"/>
        <v>8958</v>
      </c>
      <c r="G48" s="27">
        <f t="shared" si="5"/>
        <v>8.4340000001247972E-2</v>
      </c>
      <c r="H48" s="38"/>
      <c r="I48" s="27">
        <f t="shared" si="8"/>
        <v>8.4340000001247972E-2</v>
      </c>
      <c r="J48" s="27"/>
      <c r="L48" s="27"/>
      <c r="M48" s="27"/>
      <c r="N48" s="27"/>
      <c r="O48" s="27">
        <f t="shared" ca="1" si="2"/>
        <v>8.4329685825262179E-2</v>
      </c>
      <c r="P48" s="27">
        <f t="shared" ca="1" si="3"/>
        <v>9.0385849979239152E-2</v>
      </c>
      <c r="Q48" s="82">
        <f t="shared" si="4"/>
        <v>38716.237099999998</v>
      </c>
      <c r="R48" s="27">
        <f>G48</f>
        <v>8.4340000001247972E-2</v>
      </c>
    </row>
    <row r="49" spans="1:19">
      <c r="A49" s="43" t="s">
        <v>56</v>
      </c>
      <c r="B49" s="44" t="s">
        <v>49</v>
      </c>
      <c r="C49" s="43">
        <v>53760.666700000002</v>
      </c>
      <c r="D49" s="43">
        <v>2.9999999999999997E-4</v>
      </c>
      <c r="E49" s="27">
        <f t="shared" si="0"/>
        <v>8969.5401069993186</v>
      </c>
      <c r="F49" s="27">
        <f t="shared" si="1"/>
        <v>8969.5</v>
      </c>
      <c r="G49" s="27">
        <f t="shared" si="5"/>
        <v>9.0410000004339963E-2</v>
      </c>
      <c r="H49" s="38"/>
      <c r="I49" s="27">
        <f t="shared" si="8"/>
        <v>9.0410000004339963E-2</v>
      </c>
      <c r="J49" s="27"/>
      <c r="L49" s="27"/>
      <c r="M49" s="27"/>
      <c r="N49" s="27"/>
      <c r="O49" s="27">
        <f t="shared" ca="1" si="2"/>
        <v>8.4485410528919128E-2</v>
      </c>
      <c r="P49" s="27">
        <f t="shared" ca="1" si="3"/>
        <v>9.0352694255857097E-2</v>
      </c>
      <c r="Q49" s="82">
        <f t="shared" si="4"/>
        <v>38742.166700000002</v>
      </c>
      <c r="S49" s="27">
        <f>G49</f>
        <v>9.0410000004339963E-2</v>
      </c>
    </row>
    <row r="50" spans="1:19">
      <c r="A50" s="43" t="s">
        <v>56</v>
      </c>
      <c r="B50" s="44" t="s">
        <v>49</v>
      </c>
      <c r="C50" s="43">
        <v>54010.884899999997</v>
      </c>
      <c r="D50" s="43">
        <v>5.9999999999999995E-4</v>
      </c>
      <c r="E50" s="27">
        <f t="shared" si="0"/>
        <v>9080.5400094045817</v>
      </c>
      <c r="F50" s="27">
        <f t="shared" si="1"/>
        <v>9080.5</v>
      </c>
      <c r="G50" s="27">
        <f t="shared" si="5"/>
        <v>9.0189999995345715E-2</v>
      </c>
      <c r="H50" s="38"/>
      <c r="I50" s="27">
        <f t="shared" si="8"/>
        <v>9.0189999995345715E-2</v>
      </c>
      <c r="J50" s="27"/>
      <c r="L50" s="27"/>
      <c r="M50" s="27"/>
      <c r="N50" s="27"/>
      <c r="O50" s="27">
        <f t="shared" ca="1" si="2"/>
        <v>8.5988492451173154E-2</v>
      </c>
      <c r="P50" s="27">
        <f t="shared" ca="1" si="3"/>
        <v>9.0032669447560845E-2</v>
      </c>
      <c r="Q50" s="82">
        <f t="shared" si="4"/>
        <v>38992.384899999997</v>
      </c>
      <c r="S50" s="27">
        <f>G50</f>
        <v>9.0189999995345715E-2</v>
      </c>
    </row>
    <row r="51" spans="1:19">
      <c r="A51" s="37" t="s">
        <v>57</v>
      </c>
      <c r="B51" s="49" t="s">
        <v>46</v>
      </c>
      <c r="C51" s="37">
        <v>54025.531999999999</v>
      </c>
      <c r="D51" s="37">
        <v>2.3E-3</v>
      </c>
      <c r="E51" s="27">
        <f t="shared" si="0"/>
        <v>9087.0376449503601</v>
      </c>
      <c r="F51" s="27">
        <f t="shared" si="1"/>
        <v>9087</v>
      </c>
      <c r="G51" s="27">
        <f t="shared" si="5"/>
        <v>8.4859999995387625E-2</v>
      </c>
      <c r="H51" s="38"/>
      <c r="I51" s="27">
        <f t="shared" si="8"/>
        <v>8.4859999995387625E-2</v>
      </c>
      <c r="J51" s="27"/>
      <c r="K51" s="27"/>
      <c r="L51" s="27"/>
      <c r="M51" s="27"/>
      <c r="N51" s="27"/>
      <c r="O51" s="27">
        <f t="shared" ca="1" si="2"/>
        <v>8.6076510761935773E-2</v>
      </c>
      <c r="P51" s="27">
        <f t="shared" ca="1" si="3"/>
        <v>9.0013929256084035E-2</v>
      </c>
      <c r="Q51" s="82">
        <f t="shared" si="4"/>
        <v>39007.031999999999</v>
      </c>
      <c r="R51" s="27">
        <f>G51</f>
        <v>8.4859999995387625E-2</v>
      </c>
    </row>
    <row r="52" spans="1:19">
      <c r="A52" s="43" t="s">
        <v>56</v>
      </c>
      <c r="B52" s="44" t="s">
        <v>49</v>
      </c>
      <c r="C52" s="43">
        <v>54028.921600000001</v>
      </c>
      <c r="D52" s="43">
        <v>8.0000000000000004E-4</v>
      </c>
      <c r="E52" s="27">
        <f t="shared" si="0"/>
        <v>9088.5413136251136</v>
      </c>
      <c r="F52" s="27">
        <f t="shared" si="1"/>
        <v>9088.5</v>
      </c>
      <c r="G52" s="27">
        <f t="shared" si="5"/>
        <v>9.3130000001110602E-2</v>
      </c>
      <c r="H52" s="38"/>
      <c r="I52" s="27">
        <f t="shared" si="8"/>
        <v>9.3130000001110602E-2</v>
      </c>
      <c r="J52" s="27"/>
      <c r="L52" s="27"/>
      <c r="M52" s="27"/>
      <c r="N52" s="27"/>
      <c r="O52" s="27">
        <f t="shared" ca="1" si="2"/>
        <v>8.6096822679804078E-2</v>
      </c>
      <c r="P52" s="27">
        <f t="shared" ca="1" si="3"/>
        <v>9.0009604596512457E-2</v>
      </c>
      <c r="Q52" s="82">
        <f t="shared" si="4"/>
        <v>39010.421600000001</v>
      </c>
    </row>
    <row r="53" spans="1:19">
      <c r="A53" s="43" t="s">
        <v>56</v>
      </c>
      <c r="B53" s="44" t="s">
        <v>49</v>
      </c>
      <c r="C53" s="43">
        <v>54037.935400000002</v>
      </c>
      <c r="D53" s="43">
        <v>2.0000000000000001E-4</v>
      </c>
      <c r="E53" s="27">
        <f t="shared" ref="E53:E84" si="9">+(C53-C$7)/C$8</f>
        <v>9092.5399472988447</v>
      </c>
      <c r="F53" s="27">
        <f t="shared" ref="F53:F84" si="10">ROUND(2*E53,0)/2</f>
        <v>9092.5</v>
      </c>
      <c r="G53" s="27">
        <f t="shared" si="5"/>
        <v>9.0049999998882413E-2</v>
      </c>
      <c r="H53" s="38"/>
      <c r="I53" s="27">
        <f t="shared" si="8"/>
        <v>9.0049999998882413E-2</v>
      </c>
      <c r="J53" s="27"/>
      <c r="L53" s="27"/>
      <c r="M53" s="27"/>
      <c r="N53" s="27"/>
      <c r="O53" s="27">
        <f t="shared" ref="O53:O84" ca="1" si="11">+C$11+C$12*$F53</f>
        <v>8.6150987794119532E-2</v>
      </c>
      <c r="P53" s="27">
        <f t="shared" ref="P53:P84" ca="1" si="12">+D$11+D$12*$F53</f>
        <v>8.9998072170988277E-2</v>
      </c>
      <c r="Q53" s="82">
        <f t="shared" ref="Q53:Q84" si="13">+C53-15018.5</f>
        <v>39019.435400000002</v>
      </c>
      <c r="S53" s="27">
        <f>G52</f>
        <v>9.3130000001110602E-2</v>
      </c>
    </row>
    <row r="54" spans="1:19">
      <c r="A54" s="43" t="s">
        <v>56</v>
      </c>
      <c r="B54" s="44" t="s">
        <v>49</v>
      </c>
      <c r="C54" s="43">
        <v>54037.935599999997</v>
      </c>
      <c r="D54" s="43">
        <v>5.0000000000000001E-4</v>
      </c>
      <c r="E54" s="27">
        <f t="shared" si="9"/>
        <v>9092.540036021328</v>
      </c>
      <c r="F54" s="27">
        <f t="shared" si="10"/>
        <v>9092.5</v>
      </c>
      <c r="G54" s="27">
        <f t="shared" ref="G54:G85" si="14">+C54-(C$7+F54*C$8)</f>
        <v>9.0249999993829988E-2</v>
      </c>
      <c r="H54" s="38"/>
      <c r="I54" s="27">
        <f t="shared" si="8"/>
        <v>9.0249999993829988E-2</v>
      </c>
      <c r="J54" s="27"/>
      <c r="L54" s="27"/>
      <c r="M54" s="27"/>
      <c r="N54" s="27"/>
      <c r="O54" s="27">
        <f t="shared" ca="1" si="11"/>
        <v>8.6150987794119532E-2</v>
      </c>
      <c r="P54" s="27">
        <f t="shared" ca="1" si="12"/>
        <v>8.9998072170988277E-2</v>
      </c>
      <c r="Q54" s="82">
        <f t="shared" si="13"/>
        <v>39019.435599999997</v>
      </c>
      <c r="S54" s="27">
        <f>G53</f>
        <v>9.0049999998882413E-2</v>
      </c>
    </row>
    <row r="55" spans="1:19">
      <c r="A55" s="43" t="s">
        <v>56</v>
      </c>
      <c r="B55" s="44" t="s">
        <v>49</v>
      </c>
      <c r="C55" s="43">
        <v>54053.715400000001</v>
      </c>
      <c r="D55" s="43">
        <v>5.0000000000000001E-4</v>
      </c>
      <c r="E55" s="27">
        <f t="shared" si="9"/>
        <v>9099.5401513605593</v>
      </c>
      <c r="F55" s="27">
        <f t="shared" si="10"/>
        <v>9099.5</v>
      </c>
      <c r="G55" s="27">
        <f t="shared" si="14"/>
        <v>9.0510000001813751E-2</v>
      </c>
      <c r="H55" s="38"/>
      <c r="I55" s="27">
        <f t="shared" si="8"/>
        <v>9.0510000001813751E-2</v>
      </c>
      <c r="J55" s="27"/>
      <c r="L55" s="27"/>
      <c r="M55" s="27"/>
      <c r="N55" s="27"/>
      <c r="O55" s="27">
        <f t="shared" ca="1" si="11"/>
        <v>8.6245776744171596E-2</v>
      </c>
      <c r="P55" s="27">
        <f t="shared" ca="1" si="12"/>
        <v>8.9977890426320942E-2</v>
      </c>
      <c r="Q55" s="82">
        <f t="shared" si="13"/>
        <v>39035.215400000001</v>
      </c>
      <c r="S55" s="27">
        <f>G54</f>
        <v>9.0249999993829988E-2</v>
      </c>
    </row>
    <row r="56" spans="1:19">
      <c r="A56" s="43" t="s">
        <v>56</v>
      </c>
      <c r="B56" s="44" t="s">
        <v>46</v>
      </c>
      <c r="C56" s="43">
        <v>54061.6011</v>
      </c>
      <c r="D56" s="43">
        <v>2.9999999999999997E-4</v>
      </c>
      <c r="E56" s="27">
        <f t="shared" si="9"/>
        <v>9103.0383458579909</v>
      </c>
      <c r="F56" s="27">
        <f t="shared" si="10"/>
        <v>9103</v>
      </c>
      <c r="G56" s="27">
        <f t="shared" si="14"/>
        <v>8.6439999999129213E-2</v>
      </c>
      <c r="H56" s="38"/>
      <c r="I56" s="27">
        <f t="shared" si="8"/>
        <v>8.6439999999129213E-2</v>
      </c>
      <c r="J56" s="27"/>
      <c r="L56" s="27"/>
      <c r="M56" s="27"/>
      <c r="N56" s="27"/>
      <c r="O56" s="27">
        <f t="shared" ca="1" si="11"/>
        <v>8.629317121919762E-2</v>
      </c>
      <c r="P56" s="27">
        <f t="shared" ca="1" si="12"/>
        <v>8.9967799553987274E-2</v>
      </c>
      <c r="Q56" s="82">
        <f t="shared" si="13"/>
        <v>39043.1011</v>
      </c>
      <c r="R56" s="27">
        <f>G56</f>
        <v>8.6439999999129213E-2</v>
      </c>
      <c r="S56" s="27">
        <f>G55</f>
        <v>9.0510000001813751E-2</v>
      </c>
    </row>
    <row r="57" spans="1:19">
      <c r="A57" s="43" t="s">
        <v>56</v>
      </c>
      <c r="B57" s="44" t="s">
        <v>46</v>
      </c>
      <c r="C57" s="43">
        <v>54070.616499999996</v>
      </c>
      <c r="D57" s="43">
        <v>2.0000000000000001E-4</v>
      </c>
      <c r="E57" s="27">
        <f t="shared" si="9"/>
        <v>9107.0376893116008</v>
      </c>
      <c r="F57" s="27">
        <f t="shared" si="10"/>
        <v>9107</v>
      </c>
      <c r="G57" s="27">
        <f t="shared" si="14"/>
        <v>8.496000000013737E-2</v>
      </c>
      <c r="H57" s="38"/>
      <c r="I57" s="27">
        <f t="shared" si="8"/>
        <v>8.496000000013737E-2</v>
      </c>
      <c r="J57" s="27"/>
      <c r="L57" s="27"/>
      <c r="M57" s="27"/>
      <c r="N57" s="27"/>
      <c r="O57" s="27">
        <f t="shared" ca="1" si="11"/>
        <v>8.6347336333513075E-2</v>
      </c>
      <c r="P57" s="27">
        <f t="shared" ca="1" si="12"/>
        <v>8.995626712846308E-2</v>
      </c>
      <c r="Q57" s="82">
        <f t="shared" si="13"/>
        <v>39052.116499999996</v>
      </c>
      <c r="R57" s="27">
        <f>G57</f>
        <v>8.496000000013737E-2</v>
      </c>
    </row>
    <row r="58" spans="1:19">
      <c r="A58" s="43" t="s">
        <v>56</v>
      </c>
      <c r="B58" s="44" t="s">
        <v>49</v>
      </c>
      <c r="C58" s="43">
        <v>54107.815000000002</v>
      </c>
      <c r="D58" s="43">
        <v>2.9999999999999997E-4</v>
      </c>
      <c r="E58" s="27">
        <f t="shared" si="9"/>
        <v>9123.5394060916879</v>
      </c>
      <c r="F58" s="27">
        <f t="shared" si="10"/>
        <v>9123.5</v>
      </c>
      <c r="G58" s="27">
        <f t="shared" si="14"/>
        <v>8.8830000007874332E-2</v>
      </c>
      <c r="H58" s="38"/>
      <c r="I58" s="27">
        <f t="shared" si="8"/>
        <v>8.8830000007874332E-2</v>
      </c>
      <c r="J58" s="27"/>
      <c r="L58" s="27"/>
      <c r="M58" s="27"/>
      <c r="N58" s="27"/>
      <c r="O58" s="27">
        <f t="shared" ca="1" si="11"/>
        <v>8.6570767430064352E-2</v>
      </c>
      <c r="P58" s="27">
        <f t="shared" ca="1" si="12"/>
        <v>8.9908695873175806E-2</v>
      </c>
      <c r="Q58" s="82">
        <f t="shared" si="13"/>
        <v>39089.315000000002</v>
      </c>
      <c r="S58" s="27">
        <f>G58</f>
        <v>8.8830000007874332E-2</v>
      </c>
    </row>
    <row r="59" spans="1:19">
      <c r="A59" s="43" t="s">
        <v>56</v>
      </c>
      <c r="B59" s="44" t="s">
        <v>46</v>
      </c>
      <c r="C59" s="43">
        <v>54124.719100000002</v>
      </c>
      <c r="D59" s="43">
        <v>2.0000000000000001E-4</v>
      </c>
      <c r="E59" s="27">
        <f t="shared" si="9"/>
        <v>9131.0382748800039</v>
      </c>
      <c r="F59" s="27">
        <f t="shared" si="10"/>
        <v>9131</v>
      </c>
      <c r="G59" s="27">
        <f t="shared" si="14"/>
        <v>8.6280000003171153E-2</v>
      </c>
      <c r="H59" s="38"/>
      <c r="I59" s="27">
        <f t="shared" si="8"/>
        <v>8.6280000003171153E-2</v>
      </c>
      <c r="J59" s="27"/>
      <c r="L59" s="27"/>
      <c r="M59" s="27"/>
      <c r="N59" s="27"/>
      <c r="O59" s="27">
        <f t="shared" ca="1" si="11"/>
        <v>8.6672327019405845E-2</v>
      </c>
      <c r="P59" s="27">
        <f t="shared" ca="1" si="12"/>
        <v>8.9887072575317944E-2</v>
      </c>
      <c r="Q59" s="82">
        <f t="shared" si="13"/>
        <v>39106.219100000002</v>
      </c>
      <c r="R59" s="27">
        <f>G59</f>
        <v>8.6280000003171153E-2</v>
      </c>
    </row>
    <row r="60" spans="1:19">
      <c r="A60" s="43" t="s">
        <v>56</v>
      </c>
      <c r="B60" s="44" t="s">
        <v>46</v>
      </c>
      <c r="C60" s="43">
        <v>54176.568899999998</v>
      </c>
      <c r="D60" s="43">
        <v>4.0000000000000002E-4</v>
      </c>
      <c r="E60" s="27">
        <f t="shared" si="9"/>
        <v>9154.0394903780452</v>
      </c>
      <c r="F60" s="27">
        <f t="shared" si="10"/>
        <v>9154</v>
      </c>
      <c r="G60" s="27">
        <f t="shared" si="14"/>
        <v>8.901999999943655E-2</v>
      </c>
      <c r="H60" s="38"/>
      <c r="I60" s="27">
        <f t="shared" si="8"/>
        <v>8.901999999943655E-2</v>
      </c>
      <c r="J60" s="27"/>
      <c r="L60" s="27"/>
      <c r="M60" s="27"/>
      <c r="N60" s="27"/>
      <c r="O60" s="27">
        <f t="shared" ca="1" si="11"/>
        <v>8.6983776426719742E-2</v>
      </c>
      <c r="P60" s="27">
        <f t="shared" ca="1" si="12"/>
        <v>8.9820761128553861E-2</v>
      </c>
      <c r="Q60" s="82">
        <f t="shared" si="13"/>
        <v>39158.068899999998</v>
      </c>
      <c r="R60" s="27">
        <f>G60</f>
        <v>8.901999999943655E-2</v>
      </c>
    </row>
    <row r="61" spans="1:19">
      <c r="A61" s="45" t="s">
        <v>58</v>
      </c>
      <c r="B61" s="46" t="s">
        <v>49</v>
      </c>
      <c r="C61" s="47">
        <v>54364.797400000003</v>
      </c>
      <c r="E61" s="39">
        <f t="shared" si="9"/>
        <v>9237.5399916600873</v>
      </c>
      <c r="F61" s="27">
        <f t="shared" si="10"/>
        <v>9237.5</v>
      </c>
      <c r="G61" s="27">
        <f t="shared" si="14"/>
        <v>9.0150000003632158E-2</v>
      </c>
      <c r="H61" s="38"/>
      <c r="I61" s="27">
        <f t="shared" si="8"/>
        <v>9.0150000003632158E-2</v>
      </c>
      <c r="J61" s="27"/>
      <c r="L61" s="27"/>
      <c r="M61" s="27"/>
      <c r="N61" s="27"/>
      <c r="O61" s="27">
        <f t="shared" ca="1" si="11"/>
        <v>8.8114473188054973E-2</v>
      </c>
      <c r="P61" s="27">
        <f t="shared" ca="1" si="12"/>
        <v>8.9580021745736399E-2</v>
      </c>
      <c r="Q61" s="82">
        <f t="shared" si="13"/>
        <v>39346.297400000003</v>
      </c>
      <c r="S61" s="27">
        <f>G61</f>
        <v>9.0150000003632158E-2</v>
      </c>
    </row>
    <row r="62" spans="1:19">
      <c r="A62" s="45" t="s">
        <v>58</v>
      </c>
      <c r="B62" s="46" t="s">
        <v>49</v>
      </c>
      <c r="C62" s="47">
        <v>54373.813600000001</v>
      </c>
      <c r="E62" s="39">
        <f t="shared" si="9"/>
        <v>9241.5396900036376</v>
      </c>
      <c r="F62" s="27">
        <f t="shared" si="10"/>
        <v>9241.5</v>
      </c>
      <c r="G62" s="27">
        <f t="shared" si="14"/>
        <v>8.946999999898253E-2</v>
      </c>
      <c r="H62" s="38"/>
      <c r="I62" s="27">
        <f t="shared" si="8"/>
        <v>8.946999999898253E-2</v>
      </c>
      <c r="J62" s="27"/>
      <c r="L62" s="27"/>
      <c r="M62" s="27"/>
      <c r="N62" s="27"/>
      <c r="O62" s="27">
        <f t="shared" ca="1" si="11"/>
        <v>8.8168638302370442E-2</v>
      </c>
      <c r="P62" s="27">
        <f t="shared" ca="1" si="12"/>
        <v>8.9568489320212205E-2</v>
      </c>
      <c r="Q62" s="82">
        <f t="shared" si="13"/>
        <v>39355.313600000001</v>
      </c>
      <c r="S62" s="27">
        <f>G62</f>
        <v>8.946999999898253E-2</v>
      </c>
    </row>
    <row r="63" spans="1:19">
      <c r="A63" s="45" t="s">
        <v>58</v>
      </c>
      <c r="B63" s="46" t="s">
        <v>46</v>
      </c>
      <c r="C63" s="47">
        <v>54392.9735</v>
      </c>
      <c r="E63" s="39">
        <f t="shared" si="9"/>
        <v>9250.0392596995862</v>
      </c>
      <c r="F63" s="27">
        <f t="shared" si="10"/>
        <v>9250</v>
      </c>
      <c r="G63" s="27">
        <f t="shared" si="14"/>
        <v>8.8500000005296897E-2</v>
      </c>
      <c r="H63" s="38"/>
      <c r="I63" s="27">
        <f t="shared" ref="I63:I83" si="15">G63</f>
        <v>8.8500000005296897E-2</v>
      </c>
      <c r="J63" s="27"/>
      <c r="L63" s="27"/>
      <c r="M63" s="27"/>
      <c r="N63" s="27"/>
      <c r="O63" s="27">
        <f t="shared" ca="1" si="11"/>
        <v>8.8283739170290795E-2</v>
      </c>
      <c r="P63" s="27">
        <f t="shared" ca="1" si="12"/>
        <v>8.9543982915973305E-2</v>
      </c>
      <c r="Q63" s="82">
        <f t="shared" si="13"/>
        <v>39374.4735</v>
      </c>
      <c r="R63" s="27">
        <f>G63</f>
        <v>8.8500000005296897E-2</v>
      </c>
    </row>
    <row r="64" spans="1:19">
      <c r="A64" s="45" t="s">
        <v>58</v>
      </c>
      <c r="B64" s="46" t="s">
        <v>49</v>
      </c>
      <c r="C64" s="47">
        <v>54400.866399999999</v>
      </c>
      <c r="E64" s="39">
        <f t="shared" si="9"/>
        <v>9253.5406482064755</v>
      </c>
      <c r="F64" s="27">
        <f t="shared" si="10"/>
        <v>9253.5</v>
      </c>
      <c r="G64" s="27">
        <f t="shared" si="14"/>
        <v>9.1629999995348044E-2</v>
      </c>
      <c r="H64" s="38"/>
      <c r="I64" s="27">
        <f t="shared" si="15"/>
        <v>9.1629999995348044E-2</v>
      </c>
      <c r="J64" s="27"/>
      <c r="L64" s="27"/>
      <c r="M64" s="27"/>
      <c r="N64" s="27"/>
      <c r="O64" s="27">
        <f t="shared" ca="1" si="11"/>
        <v>8.833113364531682E-2</v>
      </c>
      <c r="P64" s="27">
        <f t="shared" ca="1" si="12"/>
        <v>8.9533892043639637E-2</v>
      </c>
      <c r="Q64" s="82">
        <f t="shared" si="13"/>
        <v>39382.366399999999</v>
      </c>
      <c r="S64" s="27">
        <f>G64</f>
        <v>9.1629999995348044E-2</v>
      </c>
    </row>
    <row r="65" spans="1:19">
      <c r="A65" s="45" t="s">
        <v>58</v>
      </c>
      <c r="B65" s="46" t="s">
        <v>46</v>
      </c>
      <c r="C65" s="47">
        <v>54408.753499999999</v>
      </c>
      <c r="E65" s="39">
        <f t="shared" si="9"/>
        <v>9257.0394637613008</v>
      </c>
      <c r="F65" s="27">
        <f t="shared" si="10"/>
        <v>9257</v>
      </c>
      <c r="G65" s="27">
        <f t="shared" si="14"/>
        <v>8.8960000000952277E-2</v>
      </c>
      <c r="H65" s="38"/>
      <c r="I65" s="27">
        <f t="shared" si="15"/>
        <v>8.8960000000952277E-2</v>
      </c>
      <c r="J65" s="27"/>
      <c r="L65" s="27"/>
      <c r="M65" s="27"/>
      <c r="N65" s="27"/>
      <c r="O65" s="27">
        <f t="shared" ca="1" si="11"/>
        <v>8.8378528120342845E-2</v>
      </c>
      <c r="P65" s="27">
        <f t="shared" ca="1" si="12"/>
        <v>8.9523801171305969E-2</v>
      </c>
      <c r="Q65" s="82">
        <f t="shared" si="13"/>
        <v>39390.253499999999</v>
      </c>
      <c r="R65" s="27">
        <f>G65</f>
        <v>8.8960000000952277E-2</v>
      </c>
    </row>
    <row r="66" spans="1:19">
      <c r="A66" s="45" t="s">
        <v>58</v>
      </c>
      <c r="B66" s="46" t="s">
        <v>49</v>
      </c>
      <c r="C66" s="47">
        <v>54409.881000000001</v>
      </c>
      <c r="E66" s="39">
        <f t="shared" si="9"/>
        <v>9257.5396367701469</v>
      </c>
      <c r="F66" s="27">
        <f t="shared" si="10"/>
        <v>9257.5</v>
      </c>
      <c r="G66" s="27">
        <f t="shared" si="14"/>
        <v>8.9350000002013985E-2</v>
      </c>
      <c r="H66" s="38"/>
      <c r="I66" s="27">
        <f t="shared" si="15"/>
        <v>8.9350000002013985E-2</v>
      </c>
      <c r="J66" s="27"/>
      <c r="L66" s="27"/>
      <c r="M66" s="27"/>
      <c r="N66" s="27"/>
      <c r="O66" s="27">
        <f t="shared" ca="1" si="11"/>
        <v>8.8385298759632289E-2</v>
      </c>
      <c r="P66" s="27">
        <f t="shared" ca="1" si="12"/>
        <v>8.9522359618115444E-2</v>
      </c>
      <c r="Q66" s="82">
        <f t="shared" si="13"/>
        <v>39391.381000000001</v>
      </c>
      <c r="S66" s="27">
        <f>G66</f>
        <v>8.9350000002013985E-2</v>
      </c>
    </row>
    <row r="67" spans="1:19">
      <c r="A67" s="45" t="s">
        <v>58</v>
      </c>
      <c r="B67" s="46" t="s">
        <v>49</v>
      </c>
      <c r="C67" s="47">
        <v>54409.882700000002</v>
      </c>
      <c r="E67" s="39">
        <f t="shared" si="9"/>
        <v>9257.5403909112702</v>
      </c>
      <c r="F67" s="27">
        <f t="shared" si="10"/>
        <v>9257.5</v>
      </c>
      <c r="G67" s="27">
        <f t="shared" si="14"/>
        <v>9.1050000002724119E-2</v>
      </c>
      <c r="H67" s="38"/>
      <c r="I67" s="27">
        <f t="shared" si="15"/>
        <v>9.1050000002724119E-2</v>
      </c>
      <c r="J67" s="27"/>
      <c r="L67" s="27"/>
      <c r="M67" s="27"/>
      <c r="N67" s="27"/>
      <c r="O67" s="27">
        <f t="shared" ca="1" si="11"/>
        <v>8.8385298759632289E-2</v>
      </c>
      <c r="P67" s="27">
        <f t="shared" ca="1" si="12"/>
        <v>8.9522359618115444E-2</v>
      </c>
      <c r="Q67" s="82">
        <f t="shared" si="13"/>
        <v>39391.382700000002</v>
      </c>
      <c r="S67" s="27">
        <f>G67</f>
        <v>9.1050000002724119E-2</v>
      </c>
    </row>
    <row r="68" spans="1:19">
      <c r="A68" s="45" t="s">
        <v>58</v>
      </c>
      <c r="B68" s="46" t="s">
        <v>49</v>
      </c>
      <c r="C68" s="47">
        <v>54416.643600000003</v>
      </c>
      <c r="E68" s="39">
        <f t="shared" si="9"/>
        <v>9260.5396101534025</v>
      </c>
      <c r="F68" s="27">
        <f t="shared" si="10"/>
        <v>9260.5</v>
      </c>
      <c r="G68" s="27">
        <f t="shared" si="14"/>
        <v>8.9290000003529713E-2</v>
      </c>
      <c r="H68" s="38"/>
      <c r="I68" s="27">
        <f t="shared" si="15"/>
        <v>8.9290000003529713E-2</v>
      </c>
      <c r="J68" s="27"/>
      <c r="L68" s="27"/>
      <c r="M68" s="27"/>
      <c r="N68" s="27"/>
      <c r="O68" s="27">
        <f t="shared" ca="1" si="11"/>
        <v>8.8425922595368869E-2</v>
      </c>
      <c r="P68" s="27">
        <f t="shared" ca="1" si="12"/>
        <v>8.9513710298972315E-2</v>
      </c>
      <c r="Q68" s="82">
        <f t="shared" si="13"/>
        <v>39398.143600000003</v>
      </c>
      <c r="S68" s="27">
        <f>G68</f>
        <v>8.9290000003529713E-2</v>
      </c>
    </row>
    <row r="69" spans="1:19">
      <c r="A69" s="45" t="s">
        <v>58</v>
      </c>
      <c r="B69" s="46" t="s">
        <v>46</v>
      </c>
      <c r="C69" s="47">
        <v>54487.651400000002</v>
      </c>
      <c r="E69" s="39">
        <f t="shared" si="9"/>
        <v>9292.0395524837877</v>
      </c>
      <c r="F69" s="27">
        <f t="shared" si="10"/>
        <v>9292</v>
      </c>
      <c r="G69" s="27">
        <f t="shared" si="14"/>
        <v>8.916000000317581E-2</v>
      </c>
      <c r="H69" s="38"/>
      <c r="I69" s="27">
        <f t="shared" si="15"/>
        <v>8.916000000317581E-2</v>
      </c>
      <c r="J69" s="27"/>
      <c r="L69" s="27"/>
      <c r="M69" s="27"/>
      <c r="N69" s="27"/>
      <c r="O69" s="27">
        <f t="shared" ca="1" si="11"/>
        <v>8.8852472870603119E-2</v>
      </c>
      <c r="P69" s="27">
        <f t="shared" ca="1" si="12"/>
        <v>8.9422892447969318E-2</v>
      </c>
      <c r="Q69" s="82">
        <f t="shared" si="13"/>
        <v>39469.151400000002</v>
      </c>
      <c r="R69" s="27">
        <f>G69</f>
        <v>8.916000000317581E-2</v>
      </c>
    </row>
    <row r="70" spans="1:19">
      <c r="A70" s="45" t="s">
        <v>58</v>
      </c>
      <c r="B70" s="46" t="s">
        <v>46</v>
      </c>
      <c r="C70" s="47">
        <v>54505.686600000001</v>
      </c>
      <c r="E70" s="39">
        <f t="shared" si="9"/>
        <v>9300.0401912856778</v>
      </c>
      <c r="F70" s="27">
        <f t="shared" si="10"/>
        <v>9300</v>
      </c>
      <c r="G70" s="27">
        <f t="shared" si="14"/>
        <v>9.0599999995902181E-2</v>
      </c>
      <c r="H70" s="38"/>
      <c r="I70" s="27">
        <f t="shared" si="15"/>
        <v>9.0599999995902181E-2</v>
      </c>
      <c r="J70" s="27"/>
      <c r="L70" s="27"/>
      <c r="M70" s="27"/>
      <c r="N70" s="27"/>
      <c r="O70" s="27">
        <f t="shared" ca="1" si="11"/>
        <v>8.8960803099234056E-2</v>
      </c>
      <c r="P70" s="27">
        <f t="shared" ca="1" si="12"/>
        <v>8.9399827596920944E-2</v>
      </c>
      <c r="Q70" s="82">
        <f t="shared" si="13"/>
        <v>39487.186600000001</v>
      </c>
      <c r="R70" s="27">
        <f>G70</f>
        <v>9.0599999995902181E-2</v>
      </c>
    </row>
    <row r="71" spans="1:19">
      <c r="A71" s="43" t="s">
        <v>59</v>
      </c>
      <c r="B71" s="44" t="s">
        <v>46</v>
      </c>
      <c r="C71" s="43">
        <v>54830.294600000001</v>
      </c>
      <c r="D71" s="43" t="s">
        <v>60</v>
      </c>
      <c r="E71" s="27">
        <f t="shared" si="9"/>
        <v>9444.0403332416536</v>
      </c>
      <c r="F71" s="27">
        <f t="shared" si="10"/>
        <v>9444</v>
      </c>
      <c r="G71" s="27">
        <f t="shared" si="14"/>
        <v>9.0920000002370216E-2</v>
      </c>
      <c r="H71" s="38"/>
      <c r="I71" s="27">
        <f t="shared" si="15"/>
        <v>9.0920000002370216E-2</v>
      </c>
      <c r="J71" s="27"/>
      <c r="L71" s="27"/>
      <c r="M71" s="27"/>
      <c r="N71" s="27"/>
      <c r="O71" s="27">
        <f t="shared" ca="1" si="11"/>
        <v>9.0910747214590623E-2</v>
      </c>
      <c r="P71" s="27">
        <f t="shared" ca="1" si="12"/>
        <v>8.8984660278050104E-2</v>
      </c>
      <c r="Q71" s="82">
        <f t="shared" si="13"/>
        <v>39811.794600000001</v>
      </c>
      <c r="R71" s="27">
        <f>G71</f>
        <v>9.0920000002370216E-2</v>
      </c>
    </row>
    <row r="72" spans="1:19">
      <c r="A72" s="37" t="s">
        <v>61</v>
      </c>
      <c r="B72" s="50" t="s">
        <v>49</v>
      </c>
      <c r="C72" s="37">
        <v>54833.674200000001</v>
      </c>
      <c r="D72" s="37">
        <v>6.9999999999999999E-4</v>
      </c>
      <c r="E72" s="27">
        <f t="shared" si="9"/>
        <v>9445.5395657921599</v>
      </c>
      <c r="F72" s="27">
        <f t="shared" si="10"/>
        <v>9445.5</v>
      </c>
      <c r="G72" s="27">
        <f t="shared" si="14"/>
        <v>8.9190000006055925E-2</v>
      </c>
      <c r="H72" s="38"/>
      <c r="I72" s="27">
        <f t="shared" si="15"/>
        <v>8.9190000006055925E-2</v>
      </c>
      <c r="J72" s="27"/>
      <c r="K72" s="27"/>
      <c r="L72" s="27"/>
      <c r="M72" s="27"/>
      <c r="N72" s="27"/>
      <c r="O72" s="27">
        <f t="shared" ca="1" si="11"/>
        <v>9.0931059132458927E-2</v>
      </c>
      <c r="P72" s="27">
        <f t="shared" ca="1" si="12"/>
        <v>8.898033561847854E-2</v>
      </c>
      <c r="Q72" s="82">
        <f t="shared" si="13"/>
        <v>39815.174200000001</v>
      </c>
      <c r="S72" s="27">
        <f>G72</f>
        <v>8.9190000006055925E-2</v>
      </c>
    </row>
    <row r="73" spans="1:19">
      <c r="A73" s="45" t="s">
        <v>58</v>
      </c>
      <c r="B73" s="46" t="s">
        <v>46</v>
      </c>
      <c r="C73" s="47">
        <v>55109.822099999998</v>
      </c>
      <c r="E73" s="39">
        <f t="shared" si="9"/>
        <v>9568.0422052860849</v>
      </c>
      <c r="F73" s="27">
        <f t="shared" si="10"/>
        <v>9568</v>
      </c>
      <c r="G73" s="27">
        <f t="shared" si="14"/>
        <v>9.5139999997627456E-2</v>
      </c>
      <c r="H73" s="38"/>
      <c r="I73" s="27">
        <f t="shared" si="15"/>
        <v>9.5139999997627456E-2</v>
      </c>
      <c r="J73" s="27"/>
      <c r="L73" s="27"/>
      <c r="M73" s="27"/>
      <c r="N73" s="27"/>
      <c r="O73" s="27">
        <f t="shared" ca="1" si="11"/>
        <v>9.2589865758369902E-2</v>
      </c>
      <c r="P73" s="27">
        <f t="shared" ca="1" si="12"/>
        <v>8.8627155086800233E-2</v>
      </c>
      <c r="Q73" s="82">
        <f t="shared" si="13"/>
        <v>40091.322099999998</v>
      </c>
      <c r="R73" s="27">
        <f>G73</f>
        <v>9.5139999997627456E-2</v>
      </c>
    </row>
    <row r="74" spans="1:19">
      <c r="A74" s="51" t="s">
        <v>62</v>
      </c>
      <c r="B74" s="49" t="s">
        <v>49</v>
      </c>
      <c r="C74" s="42">
        <v>55241.6872</v>
      </c>
      <c r="D74" s="42">
        <v>5.9999999999999995E-4</v>
      </c>
      <c r="E74" s="27">
        <f t="shared" si="9"/>
        <v>9626.5392020299714</v>
      </c>
      <c r="F74" s="27">
        <f t="shared" si="10"/>
        <v>9626.5</v>
      </c>
      <c r="G74" s="27">
        <f t="shared" si="14"/>
        <v>8.8369999997667037E-2</v>
      </c>
      <c r="H74" s="38"/>
      <c r="I74" s="27">
        <f t="shared" si="15"/>
        <v>8.8369999997667037E-2</v>
      </c>
      <c r="J74" s="27"/>
      <c r="K74" s="27"/>
      <c r="L74" s="27"/>
      <c r="M74" s="27"/>
      <c r="N74" s="27"/>
      <c r="O74" s="27">
        <f t="shared" ca="1" si="11"/>
        <v>9.3382030555233517E-2</v>
      </c>
      <c r="P74" s="27">
        <f t="shared" ca="1" si="12"/>
        <v>8.8458493363508958E-2</v>
      </c>
      <c r="Q74" s="82">
        <f t="shared" si="13"/>
        <v>40223.1872</v>
      </c>
      <c r="S74" s="27">
        <f>G74</f>
        <v>8.8369999997667037E-2</v>
      </c>
    </row>
    <row r="75" spans="1:19">
      <c r="A75" s="51" t="s">
        <v>62</v>
      </c>
      <c r="B75" s="49" t="s">
        <v>49</v>
      </c>
      <c r="C75" s="42">
        <v>55473.872300000003</v>
      </c>
      <c r="D75" s="42">
        <v>2.9999999999999997E-4</v>
      </c>
      <c r="E75" s="27">
        <f t="shared" si="9"/>
        <v>9729.5393972194379</v>
      </c>
      <c r="F75" s="27">
        <f t="shared" si="10"/>
        <v>9729.5</v>
      </c>
      <c r="G75" s="27">
        <f t="shared" si="14"/>
        <v>8.8810000001103617E-2</v>
      </c>
      <c r="H75" s="38"/>
      <c r="I75" s="27">
        <f t="shared" si="15"/>
        <v>8.8810000001103617E-2</v>
      </c>
      <c r="J75" s="27"/>
      <c r="K75" s="27"/>
      <c r="L75" s="27"/>
      <c r="M75" s="27"/>
      <c r="N75" s="27"/>
      <c r="O75" s="27">
        <f t="shared" ca="1" si="11"/>
        <v>9.477678224885662E-2</v>
      </c>
      <c r="P75" s="27">
        <f t="shared" ca="1" si="12"/>
        <v>8.8161533406261067E-2</v>
      </c>
      <c r="Q75" s="82">
        <f t="shared" si="13"/>
        <v>40455.372300000003</v>
      </c>
      <c r="S75" s="27">
        <f>G75</f>
        <v>8.8810000001103617E-2</v>
      </c>
    </row>
    <row r="76" spans="1:19">
      <c r="A76" s="51" t="s">
        <v>62</v>
      </c>
      <c r="B76" s="49" t="s">
        <v>46</v>
      </c>
      <c r="C76" s="42">
        <v>55490.7857</v>
      </c>
      <c r="D76" s="42">
        <v>2.9999999999999997E-4</v>
      </c>
      <c r="E76" s="27">
        <f t="shared" si="9"/>
        <v>9737.0423916033051</v>
      </c>
      <c r="F76" s="27">
        <f t="shared" si="10"/>
        <v>9737</v>
      </c>
      <c r="G76" s="27">
        <f t="shared" si="14"/>
        <v>9.5560000001569279E-2</v>
      </c>
      <c r="H76" s="38"/>
      <c r="I76" s="27">
        <f t="shared" si="15"/>
        <v>9.5560000001569279E-2</v>
      </c>
      <c r="J76" s="27"/>
      <c r="K76" s="27"/>
      <c r="L76" s="27"/>
      <c r="M76" s="27"/>
      <c r="N76" s="27"/>
      <c r="O76" s="27">
        <f t="shared" ca="1" si="11"/>
        <v>9.4878341838198113E-2</v>
      </c>
      <c r="P76" s="27">
        <f t="shared" ca="1" si="12"/>
        <v>8.8139910108403219E-2</v>
      </c>
      <c r="Q76" s="82">
        <f t="shared" si="13"/>
        <v>40472.2857</v>
      </c>
      <c r="R76" s="27">
        <f>G76</f>
        <v>9.5560000001569279E-2</v>
      </c>
    </row>
    <row r="77" spans="1:19">
      <c r="A77" s="51" t="s">
        <v>62</v>
      </c>
      <c r="B77" s="49" t="s">
        <v>46</v>
      </c>
      <c r="C77" s="42">
        <v>55490.786500000002</v>
      </c>
      <c r="D77" s="42">
        <v>2.9999999999999997E-4</v>
      </c>
      <c r="E77" s="27">
        <f t="shared" si="9"/>
        <v>9737.0427464932454</v>
      </c>
      <c r="F77" s="27">
        <f t="shared" si="10"/>
        <v>9737</v>
      </c>
      <c r="G77" s="27">
        <f t="shared" si="14"/>
        <v>9.6360000003187452E-2</v>
      </c>
      <c r="H77" s="38"/>
      <c r="I77" s="27">
        <f t="shared" si="15"/>
        <v>9.6360000003187452E-2</v>
      </c>
      <c r="J77" s="27"/>
      <c r="K77" s="27"/>
      <c r="L77" s="27"/>
      <c r="M77" s="27"/>
      <c r="N77" s="27"/>
      <c r="O77" s="27">
        <f t="shared" ca="1" si="11"/>
        <v>9.4878341838198113E-2</v>
      </c>
      <c r="P77" s="27">
        <f t="shared" ca="1" si="12"/>
        <v>8.8139910108403219E-2</v>
      </c>
      <c r="Q77" s="82">
        <f t="shared" si="13"/>
        <v>40472.286500000002</v>
      </c>
      <c r="R77" s="27">
        <f>G77</f>
        <v>9.6360000003187452E-2</v>
      </c>
    </row>
    <row r="78" spans="1:19">
      <c r="A78" s="51" t="s">
        <v>62</v>
      </c>
      <c r="B78" s="49" t="s">
        <v>49</v>
      </c>
      <c r="C78" s="42">
        <v>55500.919399999999</v>
      </c>
      <c r="D78" s="42">
        <v>4.0000000000000002E-4</v>
      </c>
      <c r="E78" s="27">
        <f t="shared" si="9"/>
        <v>9741.5378268314544</v>
      </c>
      <c r="F78" s="27">
        <f t="shared" si="10"/>
        <v>9741.5</v>
      </c>
      <c r="G78" s="27">
        <f t="shared" si="14"/>
        <v>8.526999999594409E-2</v>
      </c>
      <c r="H78" s="38"/>
      <c r="I78" s="27">
        <f t="shared" si="15"/>
        <v>8.526999999594409E-2</v>
      </c>
      <c r="J78" s="27"/>
      <c r="K78" s="27"/>
      <c r="L78" s="27"/>
      <c r="M78" s="27"/>
      <c r="N78" s="27"/>
      <c r="O78" s="27">
        <f t="shared" ca="1" si="11"/>
        <v>9.4939277591802998E-2</v>
      </c>
      <c r="P78" s="27">
        <f t="shared" ca="1" si="12"/>
        <v>8.8126936129688499E-2</v>
      </c>
      <c r="Q78" s="82">
        <f t="shared" si="13"/>
        <v>40482.419399999999</v>
      </c>
      <c r="S78" s="27">
        <f>G78</f>
        <v>8.526999999594409E-2</v>
      </c>
    </row>
    <row r="79" spans="1:19">
      <c r="A79" s="51" t="s">
        <v>62</v>
      </c>
      <c r="B79" s="49" t="s">
        <v>49</v>
      </c>
      <c r="C79" s="42">
        <v>55507.685400000002</v>
      </c>
      <c r="D79" s="42">
        <v>4.0000000000000002E-4</v>
      </c>
      <c r="E79" s="27">
        <f t="shared" si="9"/>
        <v>9744.5393084969528</v>
      </c>
      <c r="F79" s="27">
        <f t="shared" si="10"/>
        <v>9744.5</v>
      </c>
      <c r="G79" s="27">
        <f t="shared" si="14"/>
        <v>8.8610000006156042E-2</v>
      </c>
      <c r="H79" s="38"/>
      <c r="I79" s="27">
        <f t="shared" si="15"/>
        <v>8.8610000006156042E-2</v>
      </c>
      <c r="J79" s="27"/>
      <c r="K79" s="27"/>
      <c r="L79" s="27"/>
      <c r="M79" s="27"/>
      <c r="N79" s="27"/>
      <c r="O79" s="27">
        <f t="shared" ca="1" si="11"/>
        <v>9.4979901427539579E-2</v>
      </c>
      <c r="P79" s="27">
        <f t="shared" ca="1" si="12"/>
        <v>8.8118286810545371E-2</v>
      </c>
      <c r="Q79" s="82">
        <f t="shared" si="13"/>
        <v>40489.185400000002</v>
      </c>
      <c r="S79" s="27">
        <f>G79</f>
        <v>8.8610000006156042E-2</v>
      </c>
    </row>
    <row r="80" spans="1:19">
      <c r="A80" s="51" t="s">
        <v>62</v>
      </c>
      <c r="B80" s="49" t="s">
        <v>49</v>
      </c>
      <c r="C80" s="42">
        <v>55507.686199999996</v>
      </c>
      <c r="D80" s="42">
        <v>5.0000000000000001E-4</v>
      </c>
      <c r="E80" s="27">
        <f t="shared" si="9"/>
        <v>9744.5396633868913</v>
      </c>
      <c r="F80" s="27">
        <f t="shared" si="10"/>
        <v>9744.5</v>
      </c>
      <c r="G80" s="27">
        <f t="shared" si="14"/>
        <v>8.9410000000498258E-2</v>
      </c>
      <c r="H80" s="38"/>
      <c r="I80" s="27">
        <f t="shared" si="15"/>
        <v>8.9410000000498258E-2</v>
      </c>
      <c r="J80" s="27"/>
      <c r="K80" s="27"/>
      <c r="L80" s="27"/>
      <c r="M80" s="27"/>
      <c r="N80" s="27"/>
      <c r="O80" s="27">
        <f t="shared" ca="1" si="11"/>
        <v>9.4979901427539579E-2</v>
      </c>
      <c r="P80" s="27">
        <f t="shared" ca="1" si="12"/>
        <v>8.8118286810545371E-2</v>
      </c>
      <c r="Q80" s="82">
        <f t="shared" si="13"/>
        <v>40489.186199999996</v>
      </c>
      <c r="S80" s="27">
        <f>G80</f>
        <v>8.9410000000498258E-2</v>
      </c>
    </row>
    <row r="81" spans="1:19">
      <c r="A81" s="52" t="s">
        <v>63</v>
      </c>
      <c r="B81" s="50" t="s">
        <v>46</v>
      </c>
      <c r="C81" s="37">
        <v>55508.822500000002</v>
      </c>
      <c r="D81" s="37">
        <v>2.0999999999999999E-3</v>
      </c>
      <c r="E81" s="27">
        <f t="shared" si="9"/>
        <v>9745.0437401850759</v>
      </c>
      <c r="F81" s="27">
        <f t="shared" si="10"/>
        <v>9745</v>
      </c>
      <c r="G81" s="27">
        <f t="shared" si="14"/>
        <v>9.8600000004807953E-2</v>
      </c>
      <c r="H81" s="38"/>
      <c r="I81" s="27">
        <f t="shared" si="15"/>
        <v>9.8600000004807953E-2</v>
      </c>
      <c r="J81" s="27"/>
      <c r="K81" s="27"/>
      <c r="L81" s="27"/>
      <c r="M81" s="27"/>
      <c r="N81" s="27"/>
      <c r="O81" s="27">
        <f t="shared" ca="1" si="11"/>
        <v>9.4986672066829023E-2</v>
      </c>
      <c r="P81" s="27">
        <f t="shared" ca="1" si="12"/>
        <v>8.8116845257354845E-2</v>
      </c>
      <c r="Q81" s="82">
        <f t="shared" si="13"/>
        <v>40490.322500000002</v>
      </c>
      <c r="R81" s="27">
        <f>G81</f>
        <v>9.8600000004807953E-2</v>
      </c>
    </row>
    <row r="82" spans="1:19">
      <c r="A82" s="51" t="s">
        <v>62</v>
      </c>
      <c r="B82" s="49" t="s">
        <v>49</v>
      </c>
      <c r="C82" s="42">
        <v>55525.718999999997</v>
      </c>
      <c r="D82" s="42">
        <v>6.9999999999999999E-4</v>
      </c>
      <c r="E82" s="27">
        <f t="shared" si="9"/>
        <v>9752.539237518964</v>
      </c>
      <c r="F82" s="27">
        <f t="shared" si="10"/>
        <v>9752.5</v>
      </c>
      <c r="G82" s="27">
        <f t="shared" si="14"/>
        <v>8.8449999995646067E-2</v>
      </c>
      <c r="H82" s="38"/>
      <c r="I82" s="27">
        <f t="shared" si="15"/>
        <v>8.8449999995646067E-2</v>
      </c>
      <c r="J82" s="27"/>
      <c r="K82" s="27"/>
      <c r="L82" s="27"/>
      <c r="M82" s="27"/>
      <c r="N82" s="27"/>
      <c r="O82" s="27">
        <f t="shared" ca="1" si="11"/>
        <v>9.5088231656170516E-2</v>
      </c>
      <c r="P82" s="27">
        <f t="shared" ca="1" si="12"/>
        <v>8.8095221959496983E-2</v>
      </c>
      <c r="Q82" s="82">
        <f t="shared" si="13"/>
        <v>40507.218999999997</v>
      </c>
      <c r="S82" s="27">
        <f>G82</f>
        <v>8.8449999995646067E-2</v>
      </c>
    </row>
    <row r="83" spans="1:19">
      <c r="A83" s="45" t="s">
        <v>64</v>
      </c>
      <c r="B83" s="46" t="s">
        <v>46</v>
      </c>
      <c r="C83" s="47">
        <v>55531.360800000002</v>
      </c>
      <c r="E83" s="39">
        <f t="shared" si="9"/>
        <v>9755.0420100966203</v>
      </c>
      <c r="F83" s="27">
        <f t="shared" si="10"/>
        <v>9755</v>
      </c>
      <c r="G83" s="27">
        <f t="shared" si="14"/>
        <v>9.4700000001466833E-2</v>
      </c>
      <c r="H83" s="38"/>
      <c r="I83" s="27">
        <f t="shared" si="15"/>
        <v>9.4700000001466833E-2</v>
      </c>
      <c r="J83" s="27"/>
      <c r="L83" s="27"/>
      <c r="M83" s="27"/>
      <c r="N83" s="27"/>
      <c r="O83" s="27">
        <f t="shared" ca="1" si="11"/>
        <v>9.512208485261768E-2</v>
      </c>
      <c r="P83" s="27">
        <f t="shared" ca="1" si="12"/>
        <v>8.8088014193544367E-2</v>
      </c>
      <c r="Q83" s="82">
        <f t="shared" si="13"/>
        <v>40512.860800000002</v>
      </c>
      <c r="R83" s="27">
        <f t="shared" ref="R83:R92" si="16">G83</f>
        <v>9.4700000001466833E-2</v>
      </c>
    </row>
    <row r="84" spans="1:19">
      <c r="A84" s="52" t="s">
        <v>65</v>
      </c>
      <c r="B84" s="50" t="s">
        <v>46</v>
      </c>
      <c r="C84" s="37">
        <v>55531.360820000002</v>
      </c>
      <c r="D84" s="37">
        <v>8.0000000000000004E-4</v>
      </c>
      <c r="E84" s="27">
        <f t="shared" si="9"/>
        <v>9755.0420189688684</v>
      </c>
      <c r="F84" s="27">
        <f t="shared" si="10"/>
        <v>9755</v>
      </c>
      <c r="G84" s="27">
        <f t="shared" si="14"/>
        <v>9.4720000000961591E-2</v>
      </c>
      <c r="H84" s="38"/>
      <c r="J84" s="27"/>
      <c r="K84" s="27">
        <f>G84</f>
        <v>9.4720000000961591E-2</v>
      </c>
      <c r="L84" s="27"/>
      <c r="M84" s="27"/>
      <c r="N84" s="27"/>
      <c r="O84" s="27">
        <f t="shared" ca="1" si="11"/>
        <v>9.512208485261768E-2</v>
      </c>
      <c r="P84" s="27">
        <f t="shared" ca="1" si="12"/>
        <v>8.8088014193544367E-2</v>
      </c>
      <c r="Q84" s="82">
        <f t="shared" si="13"/>
        <v>40512.860820000002</v>
      </c>
      <c r="R84" s="27">
        <f t="shared" si="16"/>
        <v>9.4720000000961591E-2</v>
      </c>
    </row>
    <row r="85" spans="1:19">
      <c r="A85" s="45" t="s">
        <v>64</v>
      </c>
      <c r="B85" s="46" t="s">
        <v>46</v>
      </c>
      <c r="C85" s="47">
        <v>55531.361299999997</v>
      </c>
      <c r="E85" s="39">
        <f t="shared" ref="E85:E116" si="17">+(C85-C$7)/C$8</f>
        <v>9755.0422319028294</v>
      </c>
      <c r="F85" s="27">
        <f t="shared" ref="F85:F116" si="18">ROUND(2*E85,0)/2</f>
        <v>9755</v>
      </c>
      <c r="G85" s="27">
        <f t="shared" si="14"/>
        <v>9.5199999996111728E-2</v>
      </c>
      <c r="H85" s="38"/>
      <c r="I85" s="27">
        <f>G85</f>
        <v>9.5199999996111728E-2</v>
      </c>
      <c r="J85" s="27"/>
      <c r="L85" s="27"/>
      <c r="M85" s="27"/>
      <c r="N85" s="27"/>
      <c r="O85" s="27">
        <f t="shared" ref="O85:O116" ca="1" si="19">+C$11+C$12*$F85</f>
        <v>9.512208485261768E-2</v>
      </c>
      <c r="P85" s="27">
        <f t="shared" ref="P85:P116" ca="1" si="20">+D$11+D$12*$F85</f>
        <v>8.8088014193544367E-2</v>
      </c>
      <c r="Q85" s="82">
        <f t="shared" ref="Q85:Q116" si="21">+C85-15018.5</f>
        <v>40512.861299999997</v>
      </c>
      <c r="R85" s="27">
        <f t="shared" si="16"/>
        <v>9.5199999996111728E-2</v>
      </c>
    </row>
    <row r="86" spans="1:19">
      <c r="A86" s="52" t="s">
        <v>65</v>
      </c>
      <c r="B86" s="50" t="s">
        <v>46</v>
      </c>
      <c r="C86" s="37">
        <v>55531.361320000004</v>
      </c>
      <c r="D86" s="37">
        <v>5.0000000000000001E-4</v>
      </c>
      <c r="E86" s="27">
        <f t="shared" si="17"/>
        <v>9755.0422407750812</v>
      </c>
      <c r="F86" s="27">
        <f t="shared" si="18"/>
        <v>9755</v>
      </c>
      <c r="G86" s="27">
        <f t="shared" ref="G86:G117" si="22">+C86-(C$7+F86*C$8)</f>
        <v>9.5220000002882443E-2</v>
      </c>
      <c r="H86" s="38"/>
      <c r="J86" s="27"/>
      <c r="K86" s="27">
        <f>G86</f>
        <v>9.5220000002882443E-2</v>
      </c>
      <c r="L86" s="27"/>
      <c r="M86" s="27"/>
      <c r="N86" s="27"/>
      <c r="O86" s="27">
        <f t="shared" ca="1" si="19"/>
        <v>9.512208485261768E-2</v>
      </c>
      <c r="P86" s="27">
        <f t="shared" ca="1" si="20"/>
        <v>8.8088014193544367E-2</v>
      </c>
      <c r="Q86" s="82">
        <f t="shared" si="21"/>
        <v>40512.861320000004</v>
      </c>
      <c r="R86" s="27">
        <f t="shared" si="16"/>
        <v>9.5220000002882443E-2</v>
      </c>
    </row>
    <row r="87" spans="1:19">
      <c r="A87" s="45" t="s">
        <v>64</v>
      </c>
      <c r="B87" s="46" t="s">
        <v>46</v>
      </c>
      <c r="C87" s="47">
        <v>55531.362000000001</v>
      </c>
      <c r="E87" s="39">
        <f t="shared" si="17"/>
        <v>9755.042542431529</v>
      </c>
      <c r="F87" s="27">
        <f t="shared" si="18"/>
        <v>9755</v>
      </c>
      <c r="G87" s="27">
        <f t="shared" si="22"/>
        <v>9.5900000000256114E-2</v>
      </c>
      <c r="H87" s="38"/>
      <c r="I87" s="27">
        <f>G87</f>
        <v>9.5900000000256114E-2</v>
      </c>
      <c r="J87" s="27"/>
      <c r="L87" s="27"/>
      <c r="M87" s="27"/>
      <c r="N87" s="27"/>
      <c r="O87" s="27">
        <f t="shared" ca="1" si="19"/>
        <v>9.512208485261768E-2</v>
      </c>
      <c r="P87" s="27">
        <f t="shared" ca="1" si="20"/>
        <v>8.8088014193544367E-2</v>
      </c>
      <c r="Q87" s="82">
        <f t="shared" si="21"/>
        <v>40512.862000000001</v>
      </c>
      <c r="R87" s="27">
        <f t="shared" si="16"/>
        <v>9.5900000000256114E-2</v>
      </c>
    </row>
    <row r="88" spans="1:19">
      <c r="A88" s="52" t="s">
        <v>65</v>
      </c>
      <c r="B88" s="50" t="s">
        <v>46</v>
      </c>
      <c r="C88" s="37">
        <v>55531.36202</v>
      </c>
      <c r="D88" s="37">
        <v>4.0000000000000002E-4</v>
      </c>
      <c r="E88" s="27">
        <f t="shared" si="17"/>
        <v>9755.0425513037771</v>
      </c>
      <c r="F88" s="27">
        <f t="shared" si="18"/>
        <v>9755</v>
      </c>
      <c r="G88" s="27">
        <f t="shared" si="22"/>
        <v>9.5919999999750871E-2</v>
      </c>
      <c r="H88" s="38"/>
      <c r="J88" s="27"/>
      <c r="K88" s="27">
        <f>G88</f>
        <v>9.5919999999750871E-2</v>
      </c>
      <c r="L88" s="27"/>
      <c r="M88" s="27"/>
      <c r="N88" s="27"/>
      <c r="O88" s="27">
        <f t="shared" ca="1" si="19"/>
        <v>9.512208485261768E-2</v>
      </c>
      <c r="P88" s="27">
        <f t="shared" ca="1" si="20"/>
        <v>8.8088014193544367E-2</v>
      </c>
      <c r="Q88" s="82">
        <f t="shared" si="21"/>
        <v>40512.86202</v>
      </c>
      <c r="R88" s="27">
        <f t="shared" si="16"/>
        <v>9.5919999999750871E-2</v>
      </c>
    </row>
    <row r="89" spans="1:19">
      <c r="A89" s="51" t="s">
        <v>62</v>
      </c>
      <c r="B89" s="49" t="s">
        <v>46</v>
      </c>
      <c r="C89" s="42">
        <v>55533.616999999998</v>
      </c>
      <c r="D89" s="42">
        <v>4.0000000000000002E-4</v>
      </c>
      <c r="E89" s="27">
        <f t="shared" si="17"/>
        <v>9756.0428884492194</v>
      </c>
      <c r="F89" s="27">
        <f t="shared" si="18"/>
        <v>9756</v>
      </c>
      <c r="G89" s="27">
        <f t="shared" si="22"/>
        <v>9.6680000002379529E-2</v>
      </c>
      <c r="H89" s="38"/>
      <c r="I89" s="27">
        <f>G89</f>
        <v>9.6680000002379529E-2</v>
      </c>
      <c r="J89" s="27"/>
      <c r="K89" s="27"/>
      <c r="L89" s="27"/>
      <c r="M89" s="27"/>
      <c r="N89" s="27"/>
      <c r="O89" s="27">
        <f t="shared" ca="1" si="19"/>
        <v>9.5135626131196541E-2</v>
      </c>
      <c r="P89" s="27">
        <f t="shared" ca="1" si="20"/>
        <v>8.8085131087163315E-2</v>
      </c>
      <c r="Q89" s="82">
        <f t="shared" si="21"/>
        <v>40515.116999999998</v>
      </c>
      <c r="R89" s="27">
        <f t="shared" si="16"/>
        <v>9.6680000002379529E-2</v>
      </c>
    </row>
    <row r="90" spans="1:19">
      <c r="A90" s="51" t="s">
        <v>62</v>
      </c>
      <c r="B90" s="49" t="s">
        <v>46</v>
      </c>
      <c r="C90" s="42">
        <v>55544.888500000001</v>
      </c>
      <c r="D90" s="42">
        <v>4.0000000000000002E-4</v>
      </c>
      <c r="E90" s="27">
        <f t="shared" si="17"/>
        <v>9761.0430658941896</v>
      </c>
      <c r="F90" s="27">
        <f t="shared" si="18"/>
        <v>9761</v>
      </c>
      <c r="G90" s="27">
        <f t="shared" si="22"/>
        <v>9.7079999999550637E-2</v>
      </c>
      <c r="H90" s="38"/>
      <c r="I90" s="27">
        <f>G90</f>
        <v>9.7079999999550637E-2</v>
      </c>
      <c r="J90" s="27"/>
      <c r="K90" s="27"/>
      <c r="L90" s="27"/>
      <c r="M90" s="27"/>
      <c r="N90" s="27"/>
      <c r="O90" s="27">
        <f t="shared" ca="1" si="19"/>
        <v>9.520333252409087E-2</v>
      </c>
      <c r="P90" s="27">
        <f t="shared" ca="1" si="20"/>
        <v>8.8070715555258083E-2</v>
      </c>
      <c r="Q90" s="82">
        <f t="shared" si="21"/>
        <v>40526.388500000001</v>
      </c>
      <c r="R90" s="27">
        <f t="shared" si="16"/>
        <v>9.7079999999550637E-2</v>
      </c>
    </row>
    <row r="91" spans="1:19">
      <c r="A91" s="45" t="s">
        <v>66</v>
      </c>
      <c r="B91" s="46" t="s">
        <v>46</v>
      </c>
      <c r="C91" s="47">
        <v>55560.667500000003</v>
      </c>
      <c r="E91" s="39">
        <f t="shared" si="17"/>
        <v>9768.0428263434824</v>
      </c>
      <c r="F91" s="27">
        <f t="shared" si="18"/>
        <v>9768</v>
      </c>
      <c r="G91" s="27">
        <f t="shared" si="22"/>
        <v>9.6540000005916227E-2</v>
      </c>
      <c r="H91" s="38"/>
      <c r="I91" s="27">
        <f>G91</f>
        <v>9.6540000005916227E-2</v>
      </c>
      <c r="J91" s="27"/>
      <c r="L91" s="27"/>
      <c r="M91" s="27"/>
      <c r="N91" s="27"/>
      <c r="O91" s="27">
        <f t="shared" ca="1" si="19"/>
        <v>9.5298121474142919E-2</v>
      </c>
      <c r="P91" s="27">
        <f t="shared" ca="1" si="20"/>
        <v>8.8050533810590748E-2</v>
      </c>
      <c r="Q91" s="82">
        <f t="shared" si="21"/>
        <v>40542.167500000003</v>
      </c>
      <c r="R91" s="27">
        <f t="shared" si="16"/>
        <v>9.6540000005916227E-2</v>
      </c>
    </row>
    <row r="92" spans="1:19">
      <c r="A92" s="53" t="s">
        <v>67</v>
      </c>
      <c r="B92" s="50"/>
      <c r="C92" s="37">
        <v>55560.66752361683</v>
      </c>
      <c r="D92" s="37">
        <v>5.0000000000000001E-4</v>
      </c>
      <c r="E92" s="27">
        <f t="shared" si="17"/>
        <v>9768.0428368201992</v>
      </c>
      <c r="F92" s="27">
        <f t="shared" si="18"/>
        <v>9768</v>
      </c>
      <c r="G92" s="27">
        <f t="shared" si="22"/>
        <v>9.6563616833009291E-2</v>
      </c>
      <c r="H92" s="27"/>
      <c r="J92" s="27">
        <f>G92</f>
        <v>9.6563616833009291E-2</v>
      </c>
      <c r="K92" s="27"/>
      <c r="L92" s="27"/>
      <c r="M92" s="27"/>
      <c r="N92" s="27"/>
      <c r="O92" s="27">
        <f t="shared" ca="1" si="19"/>
        <v>9.5298121474142919E-2</v>
      </c>
      <c r="P92" s="27">
        <f t="shared" ca="1" si="20"/>
        <v>8.8050533810590748E-2</v>
      </c>
      <c r="Q92" s="82">
        <f t="shared" si="21"/>
        <v>40542.16752361683</v>
      </c>
      <c r="R92" s="27">
        <f t="shared" si="16"/>
        <v>9.6563616833009291E-2</v>
      </c>
    </row>
    <row r="93" spans="1:19">
      <c r="A93" s="51" t="s">
        <v>62</v>
      </c>
      <c r="B93" s="49" t="s">
        <v>49</v>
      </c>
      <c r="C93" s="42">
        <v>55568.547400000003</v>
      </c>
      <c r="D93" s="42">
        <v>6.9999999999999999E-4</v>
      </c>
      <c r="E93" s="27">
        <f t="shared" si="17"/>
        <v>9771.53844788885</v>
      </c>
      <c r="F93" s="27">
        <f t="shared" si="18"/>
        <v>9771.5</v>
      </c>
      <c r="G93" s="27">
        <f t="shared" si="22"/>
        <v>8.6670000004232861E-2</v>
      </c>
      <c r="H93" s="38"/>
      <c r="I93" s="27">
        <f t="shared" ref="I93:I101" si="23">G93</f>
        <v>8.6670000004232861E-2</v>
      </c>
      <c r="J93" s="27"/>
      <c r="K93" s="27"/>
      <c r="L93" s="27"/>
      <c r="M93" s="27"/>
      <c r="N93" s="27"/>
      <c r="O93" s="27">
        <f t="shared" ca="1" si="19"/>
        <v>9.5345515949168944E-2</v>
      </c>
      <c r="P93" s="27">
        <f t="shared" ca="1" si="20"/>
        <v>8.804044293825708E-2</v>
      </c>
      <c r="Q93" s="82">
        <f t="shared" si="21"/>
        <v>40550.047400000003</v>
      </c>
      <c r="S93" s="27">
        <f>G93</f>
        <v>8.6670000004232861E-2</v>
      </c>
    </row>
    <row r="94" spans="1:19">
      <c r="A94" s="51" t="s">
        <v>62</v>
      </c>
      <c r="B94" s="49" t="s">
        <v>46</v>
      </c>
      <c r="C94" s="42">
        <v>55569.684500000003</v>
      </c>
      <c r="D94" s="42">
        <v>2.9999999999999997E-4</v>
      </c>
      <c r="E94" s="27">
        <f t="shared" si="17"/>
        <v>9772.0428795769731</v>
      </c>
      <c r="F94" s="27">
        <f t="shared" si="18"/>
        <v>9772</v>
      </c>
      <c r="G94" s="27">
        <f t="shared" si="22"/>
        <v>9.6660000002884772E-2</v>
      </c>
      <c r="H94" s="38"/>
      <c r="I94" s="27">
        <f t="shared" si="23"/>
        <v>9.6660000002884772E-2</v>
      </c>
      <c r="J94" s="27"/>
      <c r="K94" s="27"/>
      <c r="L94" s="27"/>
      <c r="M94" s="27"/>
      <c r="N94" s="27"/>
      <c r="O94" s="27">
        <f t="shared" ca="1" si="19"/>
        <v>9.5352286588458388E-2</v>
      </c>
      <c r="P94" s="27">
        <f t="shared" ca="1" si="20"/>
        <v>8.8039001385066568E-2</v>
      </c>
      <c r="Q94" s="82">
        <f t="shared" si="21"/>
        <v>40551.184500000003</v>
      </c>
      <c r="R94" s="27">
        <f>G94</f>
        <v>9.6660000002884772E-2</v>
      </c>
    </row>
    <row r="95" spans="1:19">
      <c r="A95" s="51" t="s">
        <v>62</v>
      </c>
      <c r="B95" s="49" t="s">
        <v>46</v>
      </c>
      <c r="C95" s="42">
        <v>55587.717900000003</v>
      </c>
      <c r="D95" s="42">
        <v>8.9999999999999998E-4</v>
      </c>
      <c r="E95" s="27">
        <f t="shared" si="17"/>
        <v>9780.0427198764992</v>
      </c>
      <c r="F95" s="27">
        <f t="shared" si="18"/>
        <v>9780</v>
      </c>
      <c r="G95" s="27">
        <f t="shared" si="22"/>
        <v>9.6300000004703179E-2</v>
      </c>
      <c r="H95" s="38"/>
      <c r="I95" s="27">
        <f t="shared" si="23"/>
        <v>9.6300000004703179E-2</v>
      </c>
      <c r="J95" s="27"/>
      <c r="K95" s="27"/>
      <c r="L95" s="27"/>
      <c r="M95" s="27"/>
      <c r="N95" s="27"/>
      <c r="O95" s="27">
        <f t="shared" ca="1" si="19"/>
        <v>9.5460616817089297E-2</v>
      </c>
      <c r="P95" s="27">
        <f t="shared" ca="1" si="20"/>
        <v>8.801593653401818E-2</v>
      </c>
      <c r="Q95" s="82">
        <f t="shared" si="21"/>
        <v>40569.217900000003</v>
      </c>
      <c r="R95" s="27">
        <f>G95</f>
        <v>9.6300000004703179E-2</v>
      </c>
    </row>
    <row r="96" spans="1:19">
      <c r="A96" s="43" t="s">
        <v>68</v>
      </c>
      <c r="B96" s="44" t="s">
        <v>46</v>
      </c>
      <c r="C96" s="43">
        <v>55853.715199999999</v>
      </c>
      <c r="D96" s="43">
        <v>8.0000000000000004E-4</v>
      </c>
      <c r="E96" s="27">
        <f t="shared" si="17"/>
        <v>9898.0424270922977</v>
      </c>
      <c r="F96" s="27">
        <f t="shared" si="18"/>
        <v>9898</v>
      </c>
      <c r="G96" s="27">
        <f t="shared" si="22"/>
        <v>9.5639999999548309E-2</v>
      </c>
      <c r="H96" s="38"/>
      <c r="I96" s="27">
        <f t="shared" si="23"/>
        <v>9.5639999999548309E-2</v>
      </c>
      <c r="J96" s="27"/>
      <c r="L96" s="27"/>
      <c r="M96" s="27"/>
      <c r="N96" s="27"/>
      <c r="O96" s="27">
        <f t="shared" ca="1" si="19"/>
        <v>9.7058487689395387E-2</v>
      </c>
      <c r="P96" s="27">
        <f t="shared" ca="1" si="20"/>
        <v>8.7675729981054579E-2</v>
      </c>
      <c r="Q96" s="82">
        <f t="shared" si="21"/>
        <v>40835.215199999999</v>
      </c>
      <c r="R96" s="27">
        <f>G96</f>
        <v>9.5639999999548309E-2</v>
      </c>
    </row>
    <row r="97" spans="1:19">
      <c r="A97" s="43" t="s">
        <v>69</v>
      </c>
      <c r="B97" s="44" t="s">
        <v>49</v>
      </c>
      <c r="C97" s="43">
        <v>55854.831899999997</v>
      </c>
      <c r="D97" s="43">
        <v>1.1000000000000001E-3</v>
      </c>
      <c r="E97" s="27">
        <f t="shared" si="17"/>
        <v>9898.5378090869563</v>
      </c>
      <c r="F97" s="27">
        <f t="shared" si="18"/>
        <v>9898.5</v>
      </c>
      <c r="G97" s="27">
        <f t="shared" si="22"/>
        <v>8.5229999996954575E-2</v>
      </c>
      <c r="H97" s="38"/>
      <c r="I97" s="27">
        <f t="shared" si="23"/>
        <v>8.5229999996954575E-2</v>
      </c>
      <c r="J97" s="27"/>
      <c r="L97" s="27"/>
      <c r="M97" s="27"/>
      <c r="N97" s="27"/>
      <c r="O97" s="27">
        <f t="shared" ca="1" si="19"/>
        <v>9.7065258328684803E-2</v>
      </c>
      <c r="P97" s="27">
        <f t="shared" ca="1" si="20"/>
        <v>8.7674288427864067E-2</v>
      </c>
      <c r="Q97" s="82">
        <f t="shared" si="21"/>
        <v>40836.331899999997</v>
      </c>
      <c r="S97" s="27">
        <f>G97</f>
        <v>8.5229999996954575E-2</v>
      </c>
    </row>
    <row r="98" spans="1:19">
      <c r="A98" s="43" t="s">
        <v>68</v>
      </c>
      <c r="B98" s="44" t="s">
        <v>46</v>
      </c>
      <c r="C98" s="43">
        <v>55854.832900000001</v>
      </c>
      <c r="D98" s="43">
        <v>5.9999999999999995E-4</v>
      </c>
      <c r="E98" s="27">
        <f t="shared" si="17"/>
        <v>9898.5382526993817</v>
      </c>
      <c r="F98" s="27">
        <f t="shared" si="18"/>
        <v>9898.5</v>
      </c>
      <c r="G98" s="27">
        <f t="shared" si="22"/>
        <v>8.6230000000796281E-2</v>
      </c>
      <c r="H98" s="38"/>
      <c r="I98" s="27">
        <f t="shared" si="23"/>
        <v>8.6230000000796281E-2</v>
      </c>
      <c r="J98" s="27"/>
      <c r="L98" s="27"/>
      <c r="M98" s="27"/>
      <c r="N98" s="27"/>
      <c r="O98" s="27">
        <f t="shared" ca="1" si="19"/>
        <v>9.7065258328684803E-2</v>
      </c>
      <c r="P98" s="27">
        <f t="shared" ca="1" si="20"/>
        <v>8.7674288427864067E-2</v>
      </c>
      <c r="Q98" s="82">
        <f t="shared" si="21"/>
        <v>40836.332900000001</v>
      </c>
      <c r="S98" s="27">
        <f>G98</f>
        <v>8.6230000000796281E-2</v>
      </c>
    </row>
    <row r="99" spans="1:19">
      <c r="A99" s="43" t="s">
        <v>68</v>
      </c>
      <c r="B99" s="44" t="s">
        <v>46</v>
      </c>
      <c r="C99" s="43">
        <v>55855.970699999998</v>
      </c>
      <c r="D99" s="43">
        <v>5.9999999999999995E-4</v>
      </c>
      <c r="E99" s="27">
        <f t="shared" si="17"/>
        <v>9899.0429949162008</v>
      </c>
      <c r="F99" s="27">
        <f t="shared" si="18"/>
        <v>9899</v>
      </c>
      <c r="G99" s="27">
        <f t="shared" si="22"/>
        <v>9.6920000003592577E-2</v>
      </c>
      <c r="H99" s="38"/>
      <c r="I99" s="27">
        <f t="shared" si="23"/>
        <v>9.6920000003592577E-2</v>
      </c>
      <c r="J99" s="27"/>
      <c r="L99" s="27"/>
      <c r="M99" s="27"/>
      <c r="N99" s="27"/>
      <c r="O99" s="27">
        <f t="shared" ca="1" si="19"/>
        <v>9.7072028967974247E-2</v>
      </c>
      <c r="P99" s="27">
        <f t="shared" ca="1" si="20"/>
        <v>8.7672846874673541E-2</v>
      </c>
      <c r="Q99" s="82">
        <f t="shared" si="21"/>
        <v>40837.470699999998</v>
      </c>
      <c r="R99" s="27">
        <f>G99</f>
        <v>9.6920000003592577E-2</v>
      </c>
    </row>
    <row r="100" spans="1:19">
      <c r="A100" s="43" t="s">
        <v>68</v>
      </c>
      <c r="B100" s="44" t="s">
        <v>46</v>
      </c>
      <c r="C100" s="43">
        <v>55855.973299999998</v>
      </c>
      <c r="D100" s="43">
        <v>4.0000000000000002E-4</v>
      </c>
      <c r="E100" s="39">
        <f t="shared" si="17"/>
        <v>9899.0441483085051</v>
      </c>
      <c r="F100" s="27">
        <f t="shared" si="18"/>
        <v>9899</v>
      </c>
      <c r="G100" s="27">
        <f t="shared" si="22"/>
        <v>9.9520000003394671E-2</v>
      </c>
      <c r="H100" s="38"/>
      <c r="I100" s="27">
        <f t="shared" si="23"/>
        <v>9.9520000003394671E-2</v>
      </c>
      <c r="J100" s="27"/>
      <c r="L100" s="27"/>
      <c r="M100" s="27"/>
      <c r="N100" s="27"/>
      <c r="O100" s="27">
        <f t="shared" ca="1" si="19"/>
        <v>9.7072028967974247E-2</v>
      </c>
      <c r="P100" s="27">
        <f t="shared" ca="1" si="20"/>
        <v>8.7672846874673541E-2</v>
      </c>
      <c r="Q100" s="82">
        <f t="shared" si="21"/>
        <v>40837.473299999998</v>
      </c>
      <c r="R100" s="27">
        <f>G100</f>
        <v>9.9520000003394671E-2</v>
      </c>
    </row>
    <row r="101" spans="1:19">
      <c r="A101" s="43" t="s">
        <v>68</v>
      </c>
      <c r="B101" s="44" t="s">
        <v>46</v>
      </c>
      <c r="C101" s="43">
        <v>55862.735500000003</v>
      </c>
      <c r="D101" s="43">
        <v>2.9999999999999997E-4</v>
      </c>
      <c r="E101" s="39">
        <f t="shared" si="17"/>
        <v>9902.0439442467923</v>
      </c>
      <c r="F101" s="27">
        <f t="shared" si="18"/>
        <v>9902</v>
      </c>
      <c r="G101" s="27">
        <f t="shared" si="22"/>
        <v>9.9060000000463333E-2</v>
      </c>
      <c r="H101" s="38"/>
      <c r="I101" s="27">
        <f t="shared" si="23"/>
        <v>9.9060000000463333E-2</v>
      </c>
      <c r="J101" s="27"/>
      <c r="L101" s="27"/>
      <c r="M101" s="27"/>
      <c r="N101" s="27"/>
      <c r="O101" s="27">
        <f t="shared" ca="1" si="19"/>
        <v>9.7112652803710856E-2</v>
      </c>
      <c r="P101" s="27">
        <f t="shared" ca="1" si="20"/>
        <v>8.7664197555530399E-2</v>
      </c>
      <c r="Q101" s="82">
        <f t="shared" si="21"/>
        <v>40844.235500000003</v>
      </c>
      <c r="R101" s="27">
        <f>G101</f>
        <v>9.9060000000463333E-2</v>
      </c>
    </row>
    <row r="102" spans="1:19">
      <c r="A102" s="52" t="s">
        <v>70</v>
      </c>
      <c r="B102" s="50" t="s">
        <v>46</v>
      </c>
      <c r="C102" s="37">
        <v>55869.498330000002</v>
      </c>
      <c r="D102" s="37">
        <v>2.9999999999999997E-4</v>
      </c>
      <c r="E102" s="39">
        <f t="shared" si="17"/>
        <v>9905.0440196609034</v>
      </c>
      <c r="F102" s="27">
        <f t="shared" si="18"/>
        <v>9905</v>
      </c>
      <c r="G102" s="27">
        <f t="shared" si="22"/>
        <v>9.9230000007082708E-2</v>
      </c>
      <c r="H102" s="38"/>
      <c r="J102" s="27"/>
      <c r="K102" s="27">
        <f t="shared" ref="K102:K108" si="24">G102</f>
        <v>9.9230000007082708E-2</v>
      </c>
      <c r="L102" s="27"/>
      <c r="M102" s="27"/>
      <c r="N102" s="27"/>
      <c r="O102" s="27">
        <f t="shared" ca="1" si="19"/>
        <v>9.7153276639447436E-2</v>
      </c>
      <c r="P102" s="27">
        <f t="shared" ca="1" si="20"/>
        <v>8.7655548236387257E-2</v>
      </c>
      <c r="Q102" s="82">
        <f t="shared" si="21"/>
        <v>40850.998330000002</v>
      </c>
      <c r="R102" s="27">
        <f>G102</f>
        <v>9.9230000007082708E-2</v>
      </c>
    </row>
    <row r="103" spans="1:19">
      <c r="A103" s="52" t="s">
        <v>70</v>
      </c>
      <c r="B103" s="50" t="s">
        <v>49</v>
      </c>
      <c r="C103" s="37">
        <v>55870.614970000002</v>
      </c>
      <c r="D103" s="37">
        <v>2.0000000000000001E-4</v>
      </c>
      <c r="E103" s="39">
        <f t="shared" si="17"/>
        <v>9905.5393750388175</v>
      </c>
      <c r="F103" s="27">
        <f t="shared" si="18"/>
        <v>9905.5</v>
      </c>
      <c r="G103" s="27">
        <f t="shared" si="22"/>
        <v>8.8760000006004702E-2</v>
      </c>
      <c r="H103" s="38"/>
      <c r="J103" s="27"/>
      <c r="K103" s="27">
        <f t="shared" si="24"/>
        <v>8.8760000006004702E-2</v>
      </c>
      <c r="L103" s="27"/>
      <c r="M103" s="27"/>
      <c r="N103" s="27"/>
      <c r="O103" s="27">
        <f t="shared" ca="1" si="19"/>
        <v>9.716004727873688E-2</v>
      </c>
      <c r="P103" s="27">
        <f t="shared" ca="1" si="20"/>
        <v>8.7654106683196731E-2</v>
      </c>
      <c r="Q103" s="82">
        <f t="shared" si="21"/>
        <v>40852.114970000002</v>
      </c>
      <c r="S103" s="27">
        <f>G103</f>
        <v>8.8760000006004702E-2</v>
      </c>
    </row>
    <row r="104" spans="1:19">
      <c r="A104" s="52" t="s">
        <v>70</v>
      </c>
      <c r="B104" s="50" t="s">
        <v>46</v>
      </c>
      <c r="C104" s="37">
        <v>55876.261279999999</v>
      </c>
      <c r="D104" s="37">
        <v>5.0000000000000001E-4</v>
      </c>
      <c r="E104" s="39">
        <f t="shared" si="17"/>
        <v>9908.0441483085051</v>
      </c>
      <c r="F104" s="27">
        <f t="shared" si="18"/>
        <v>9908</v>
      </c>
      <c r="G104" s="27">
        <f t="shared" si="22"/>
        <v>9.9519999996118713E-2</v>
      </c>
      <c r="H104" s="38"/>
      <c r="J104" s="27"/>
      <c r="K104" s="27">
        <f t="shared" si="24"/>
        <v>9.9519999996118713E-2</v>
      </c>
      <c r="L104" s="27"/>
      <c r="M104" s="27"/>
      <c r="N104" s="27"/>
      <c r="O104" s="27">
        <f t="shared" ca="1" si="19"/>
        <v>9.7193900475184045E-2</v>
      </c>
      <c r="P104" s="27">
        <f t="shared" ca="1" si="20"/>
        <v>8.7646898917244115E-2</v>
      </c>
      <c r="Q104" s="82">
        <f t="shared" si="21"/>
        <v>40857.761279999999</v>
      </c>
      <c r="R104" s="27">
        <f>G104</f>
        <v>9.9519999996118713E-2</v>
      </c>
    </row>
    <row r="105" spans="1:19">
      <c r="A105" s="52" t="s">
        <v>70</v>
      </c>
      <c r="B105" s="50" t="s">
        <v>46</v>
      </c>
      <c r="C105" s="37">
        <v>55876.26298</v>
      </c>
      <c r="D105" s="37">
        <v>2.9999999999999997E-4</v>
      </c>
      <c r="E105" s="39">
        <f t="shared" si="17"/>
        <v>9908.0449024496284</v>
      </c>
      <c r="F105" s="27">
        <f t="shared" si="18"/>
        <v>9908</v>
      </c>
      <c r="G105" s="27">
        <f t="shared" si="22"/>
        <v>0.10121999999682885</v>
      </c>
      <c r="H105" s="38"/>
      <c r="J105" s="27"/>
      <c r="K105" s="27">
        <f t="shared" si="24"/>
        <v>0.10121999999682885</v>
      </c>
      <c r="L105" s="27"/>
      <c r="M105" s="27"/>
      <c r="N105" s="27"/>
      <c r="O105" s="27">
        <f t="shared" ca="1" si="19"/>
        <v>9.7193900475184045E-2</v>
      </c>
      <c r="P105" s="27">
        <f t="shared" ca="1" si="20"/>
        <v>8.7646898917244115E-2</v>
      </c>
      <c r="Q105" s="82">
        <f t="shared" si="21"/>
        <v>40857.76298</v>
      </c>
      <c r="R105" s="27">
        <f>G105</f>
        <v>0.10121999999682885</v>
      </c>
    </row>
    <row r="106" spans="1:19">
      <c r="A106" s="52" t="s">
        <v>70</v>
      </c>
      <c r="B106" s="50" t="s">
        <v>49</v>
      </c>
      <c r="C106" s="37">
        <v>55895.409039999999</v>
      </c>
      <c r="D106" s="37">
        <v>2.9999999999999997E-4</v>
      </c>
      <c r="E106" s="39">
        <f t="shared" si="17"/>
        <v>9916.5383325496168</v>
      </c>
      <c r="F106" s="27">
        <f t="shared" si="18"/>
        <v>9916.5</v>
      </c>
      <c r="G106" s="27">
        <f t="shared" si="22"/>
        <v>8.6410000003525056E-2</v>
      </c>
      <c r="H106" s="38"/>
      <c r="J106" s="27"/>
      <c r="K106" s="27">
        <f t="shared" si="24"/>
        <v>8.6410000003525056E-2</v>
      </c>
      <c r="L106" s="27"/>
      <c r="M106" s="27"/>
      <c r="N106" s="27"/>
      <c r="O106" s="27">
        <f t="shared" ca="1" si="19"/>
        <v>9.7309001343104398E-2</v>
      </c>
      <c r="P106" s="27">
        <f t="shared" ca="1" si="20"/>
        <v>8.7622392513005215E-2</v>
      </c>
      <c r="Q106" s="82">
        <f t="shared" si="21"/>
        <v>40876.909039999999</v>
      </c>
      <c r="S106" s="27">
        <f>G106</f>
        <v>8.6410000003525056E-2</v>
      </c>
    </row>
    <row r="107" spans="1:19">
      <c r="A107" s="52" t="s">
        <v>70</v>
      </c>
      <c r="B107" s="50" t="s">
        <v>49</v>
      </c>
      <c r="C107" s="37">
        <v>55895.409039999999</v>
      </c>
      <c r="D107" s="37">
        <v>6.9999999999999999E-4</v>
      </c>
      <c r="E107" s="39">
        <f t="shared" si="17"/>
        <v>9916.5383325496168</v>
      </c>
      <c r="F107" s="27">
        <f t="shared" si="18"/>
        <v>9916.5</v>
      </c>
      <c r="G107" s="27">
        <f t="shared" si="22"/>
        <v>8.6410000003525056E-2</v>
      </c>
      <c r="H107" s="38"/>
      <c r="J107" s="27"/>
      <c r="K107" s="27">
        <f t="shared" si="24"/>
        <v>8.6410000003525056E-2</v>
      </c>
      <c r="L107" s="27"/>
      <c r="M107" s="27"/>
      <c r="N107" s="27"/>
      <c r="O107" s="27">
        <f t="shared" ca="1" si="19"/>
        <v>9.7309001343104398E-2</v>
      </c>
      <c r="P107" s="27">
        <f t="shared" ca="1" si="20"/>
        <v>8.7622392513005215E-2</v>
      </c>
      <c r="Q107" s="82">
        <f t="shared" si="21"/>
        <v>40876.909039999999</v>
      </c>
      <c r="S107" s="27">
        <f>G107</f>
        <v>8.6410000003525056E-2</v>
      </c>
    </row>
    <row r="108" spans="1:19">
      <c r="A108" s="52" t="s">
        <v>70</v>
      </c>
      <c r="B108" s="50" t="s">
        <v>49</v>
      </c>
      <c r="C108" s="37">
        <v>55895.409140000003</v>
      </c>
      <c r="D108" s="37">
        <v>5.0000000000000001E-4</v>
      </c>
      <c r="E108" s="39">
        <f t="shared" si="17"/>
        <v>9916.538376910863</v>
      </c>
      <c r="F108" s="27">
        <f t="shared" si="18"/>
        <v>9916.5</v>
      </c>
      <c r="G108" s="27">
        <f t="shared" si="22"/>
        <v>8.6510000008274801E-2</v>
      </c>
      <c r="H108" s="38"/>
      <c r="J108" s="27"/>
      <c r="K108" s="27">
        <f t="shared" si="24"/>
        <v>8.6510000008274801E-2</v>
      </c>
      <c r="L108" s="27"/>
      <c r="M108" s="27"/>
      <c r="N108" s="27"/>
      <c r="O108" s="27">
        <f t="shared" ca="1" si="19"/>
        <v>9.7309001343104398E-2</v>
      </c>
      <c r="P108" s="27">
        <f t="shared" ca="1" si="20"/>
        <v>8.7622392513005215E-2</v>
      </c>
      <c r="Q108" s="82">
        <f t="shared" si="21"/>
        <v>40876.909140000003</v>
      </c>
      <c r="S108" s="27">
        <f>G108</f>
        <v>8.6510000008274801E-2</v>
      </c>
    </row>
    <row r="109" spans="1:19">
      <c r="A109" s="43" t="s">
        <v>69</v>
      </c>
      <c r="B109" s="44" t="s">
        <v>46</v>
      </c>
      <c r="C109" s="43">
        <v>55932.616399999999</v>
      </c>
      <c r="D109" s="43">
        <v>8.9999999999999998E-4</v>
      </c>
      <c r="E109" s="39">
        <f t="shared" si="17"/>
        <v>9933.0439797357849</v>
      </c>
      <c r="F109" s="27">
        <f t="shared" si="18"/>
        <v>9933</v>
      </c>
      <c r="G109" s="27">
        <f t="shared" si="22"/>
        <v>9.9139999998442363E-2</v>
      </c>
      <c r="H109" s="38"/>
      <c r="I109" s="27">
        <f t="shared" ref="I109:I115" si="25">G109</f>
        <v>9.9139999998442363E-2</v>
      </c>
      <c r="J109" s="27"/>
      <c r="L109" s="27"/>
      <c r="M109" s="27"/>
      <c r="N109" s="27"/>
      <c r="O109" s="27">
        <f t="shared" ca="1" si="19"/>
        <v>9.7532432439655661E-2</v>
      </c>
      <c r="P109" s="27">
        <f t="shared" ca="1" si="20"/>
        <v>8.7574821257717927E-2</v>
      </c>
      <c r="Q109" s="82">
        <f t="shared" si="21"/>
        <v>40914.116399999999</v>
      </c>
      <c r="R109" s="27">
        <f>G109</f>
        <v>9.9139999998442363E-2</v>
      </c>
    </row>
    <row r="110" spans="1:19">
      <c r="A110" s="43" t="s">
        <v>68</v>
      </c>
      <c r="B110" s="44" t="s">
        <v>46</v>
      </c>
      <c r="C110" s="43">
        <v>55932.616999999998</v>
      </c>
      <c r="D110" s="43">
        <v>2.9999999999999997E-4</v>
      </c>
      <c r="E110" s="39">
        <f t="shared" si="17"/>
        <v>9933.0442459032383</v>
      </c>
      <c r="F110" s="27">
        <f t="shared" si="18"/>
        <v>9933</v>
      </c>
      <c r="G110" s="27">
        <f t="shared" si="22"/>
        <v>9.9739999997837003E-2</v>
      </c>
      <c r="H110" s="38"/>
      <c r="I110" s="27">
        <f t="shared" si="25"/>
        <v>9.9739999997837003E-2</v>
      </c>
      <c r="J110" s="27"/>
      <c r="L110" s="27"/>
      <c r="M110" s="27"/>
      <c r="N110" s="27"/>
      <c r="O110" s="27">
        <f t="shared" ca="1" si="19"/>
        <v>9.7532432439655661E-2</v>
      </c>
      <c r="P110" s="27">
        <f t="shared" ca="1" si="20"/>
        <v>8.7574821257717927E-2</v>
      </c>
      <c r="Q110" s="82">
        <f t="shared" si="21"/>
        <v>40914.116999999998</v>
      </c>
      <c r="R110" s="27">
        <f>G110</f>
        <v>9.9739999997837003E-2</v>
      </c>
    </row>
    <row r="111" spans="1:19">
      <c r="A111" s="43" t="s">
        <v>68</v>
      </c>
      <c r="B111" s="44" t="s">
        <v>46</v>
      </c>
      <c r="C111" s="43">
        <v>55933.732600000003</v>
      </c>
      <c r="D111" s="43">
        <v>5.0000000000000001E-4</v>
      </c>
      <c r="E111" s="39">
        <f t="shared" si="17"/>
        <v>9933.5391399242326</v>
      </c>
      <c r="F111" s="27">
        <f t="shared" si="18"/>
        <v>9933.5</v>
      </c>
      <c r="G111" s="27">
        <f t="shared" si="22"/>
        <v>8.8230000008479692E-2</v>
      </c>
      <c r="H111" s="38"/>
      <c r="I111" s="27">
        <f t="shared" si="25"/>
        <v>8.8230000008479692E-2</v>
      </c>
      <c r="J111" s="27"/>
      <c r="L111" s="27"/>
      <c r="M111" s="27"/>
      <c r="N111" s="27"/>
      <c r="O111" s="27">
        <f t="shared" ca="1" si="19"/>
        <v>9.7539203078945105E-2</v>
      </c>
      <c r="P111" s="27">
        <f t="shared" ca="1" si="20"/>
        <v>8.7573379704527402E-2</v>
      </c>
      <c r="Q111" s="82">
        <f t="shared" si="21"/>
        <v>40915.232600000003</v>
      </c>
      <c r="S111" s="27">
        <f>G111</f>
        <v>8.8230000008479692E-2</v>
      </c>
    </row>
    <row r="112" spans="1:19">
      <c r="A112" s="43" t="s">
        <v>68</v>
      </c>
      <c r="B112" s="44" t="s">
        <v>46</v>
      </c>
      <c r="C112" s="43">
        <v>55941.633099999999</v>
      </c>
      <c r="D112" s="43">
        <v>2.9999999999999997E-4</v>
      </c>
      <c r="E112" s="39">
        <f t="shared" si="17"/>
        <v>9937.0438998855479</v>
      </c>
      <c r="F112" s="27">
        <f t="shared" si="18"/>
        <v>9937</v>
      </c>
      <c r="G112" s="27">
        <f t="shared" si="22"/>
        <v>9.8959999995713588E-2</v>
      </c>
      <c r="H112" s="38"/>
      <c r="I112" s="27">
        <f t="shared" si="25"/>
        <v>9.8959999995713588E-2</v>
      </c>
      <c r="J112" s="27"/>
      <c r="L112" s="27"/>
      <c r="M112" s="27"/>
      <c r="N112" s="27"/>
      <c r="O112" s="27">
        <f t="shared" ca="1" si="19"/>
        <v>9.758659755397113E-2</v>
      </c>
      <c r="P112" s="27">
        <f t="shared" ca="1" si="20"/>
        <v>8.7563288832193734E-2</v>
      </c>
      <c r="Q112" s="82">
        <f t="shared" si="21"/>
        <v>40923.133099999999</v>
      </c>
      <c r="R112" s="27">
        <f>G112</f>
        <v>9.8959999995713588E-2</v>
      </c>
    </row>
    <row r="113" spans="1:19">
      <c r="A113" s="43" t="s">
        <v>68</v>
      </c>
      <c r="B113" s="44" t="s">
        <v>46</v>
      </c>
      <c r="C113" s="43">
        <v>55950.650300000001</v>
      </c>
      <c r="D113" s="43">
        <v>2.0000000000000001E-4</v>
      </c>
      <c r="E113" s="39">
        <f t="shared" si="17"/>
        <v>9941.0440418415237</v>
      </c>
      <c r="F113" s="27">
        <f t="shared" si="18"/>
        <v>9941</v>
      </c>
      <c r="G113" s="27">
        <f t="shared" si="22"/>
        <v>9.9280000002181623E-2</v>
      </c>
      <c r="H113" s="38"/>
      <c r="I113" s="27">
        <f t="shared" si="25"/>
        <v>9.9280000002181623E-2</v>
      </c>
      <c r="J113" s="27"/>
      <c r="L113" s="27"/>
      <c r="M113" s="27"/>
      <c r="N113" s="27"/>
      <c r="O113" s="27">
        <f t="shared" ca="1" si="19"/>
        <v>9.7640762668286571E-2</v>
      </c>
      <c r="P113" s="27">
        <f t="shared" ca="1" si="20"/>
        <v>8.755175640666954E-2</v>
      </c>
      <c r="Q113" s="82">
        <f t="shared" si="21"/>
        <v>40932.150300000001</v>
      </c>
      <c r="R113" s="27">
        <f>G113</f>
        <v>9.9280000002181623E-2</v>
      </c>
    </row>
    <row r="114" spans="1:19">
      <c r="A114" s="51" t="s">
        <v>71</v>
      </c>
      <c r="B114" s="49" t="s">
        <v>49</v>
      </c>
      <c r="C114" s="42">
        <v>56217.7647</v>
      </c>
      <c r="D114" s="42">
        <v>5.0000000000000001E-4</v>
      </c>
      <c r="E114" s="39">
        <f t="shared" si="17"/>
        <v>10059.539308496953</v>
      </c>
      <c r="F114" s="27">
        <f t="shared" si="18"/>
        <v>10059.5</v>
      </c>
      <c r="G114" s="27">
        <f t="shared" si="22"/>
        <v>8.8609999998880085E-2</v>
      </c>
      <c r="H114" s="38"/>
      <c r="I114" s="27">
        <f t="shared" si="25"/>
        <v>8.8609999998880085E-2</v>
      </c>
      <c r="J114" s="27"/>
      <c r="L114" s="27"/>
      <c r="M114" s="27"/>
      <c r="N114" s="27"/>
      <c r="O114" s="27">
        <f t="shared" ca="1" si="19"/>
        <v>9.9245404179882105E-2</v>
      </c>
      <c r="P114" s="27">
        <f t="shared" ca="1" si="20"/>
        <v>8.7210108300515427E-2</v>
      </c>
      <c r="Q114" s="82">
        <f t="shared" si="21"/>
        <v>41199.2647</v>
      </c>
      <c r="S114" s="27">
        <f>G114</f>
        <v>8.8609999998880085E-2</v>
      </c>
    </row>
    <row r="115" spans="1:19">
      <c r="A115" s="52" t="s">
        <v>72</v>
      </c>
      <c r="B115" s="50" t="s">
        <v>46</v>
      </c>
      <c r="C115" s="37">
        <v>56227.923199999997</v>
      </c>
      <c r="D115" s="37">
        <v>6.0000000000000006E-4</v>
      </c>
      <c r="E115" s="39">
        <f t="shared" si="17"/>
        <v>10064.045745313233</v>
      </c>
      <c r="F115" s="27">
        <f t="shared" si="18"/>
        <v>10064</v>
      </c>
      <c r="G115" s="27">
        <f t="shared" si="22"/>
        <v>0.10311999999248656</v>
      </c>
      <c r="H115" s="38"/>
      <c r="I115" s="27">
        <f t="shared" si="25"/>
        <v>0.10311999999248656</v>
      </c>
      <c r="J115" s="27"/>
      <c r="L115" s="27"/>
      <c r="M115" s="27"/>
      <c r="N115" s="27"/>
      <c r="O115" s="27">
        <f t="shared" ca="1" si="19"/>
        <v>9.930633993348699E-2</v>
      </c>
      <c r="P115" s="27">
        <f t="shared" ca="1" si="20"/>
        <v>8.7197134321800721E-2</v>
      </c>
      <c r="Q115" s="82">
        <f t="shared" si="21"/>
        <v>41209.423199999997</v>
      </c>
      <c r="R115" s="27">
        <f>G115</f>
        <v>0.10311999999248656</v>
      </c>
    </row>
    <row r="116" spans="1:19">
      <c r="A116" s="52" t="s">
        <v>70</v>
      </c>
      <c r="B116" s="50" t="s">
        <v>46</v>
      </c>
      <c r="C116" s="37">
        <v>56232.427089999997</v>
      </c>
      <c r="D116" s="37">
        <v>2.9999999999999997E-4</v>
      </c>
      <c r="E116" s="39">
        <f t="shared" si="17"/>
        <v>10066.043726876702</v>
      </c>
      <c r="F116" s="27">
        <f t="shared" si="18"/>
        <v>10066</v>
      </c>
      <c r="G116" s="27">
        <f t="shared" si="22"/>
        <v>9.8570000001927838E-2</v>
      </c>
      <c r="H116" s="38"/>
      <c r="J116" s="27"/>
      <c r="K116" s="27">
        <f>G116</f>
        <v>9.8570000001927838E-2</v>
      </c>
      <c r="L116" s="27"/>
      <c r="M116" s="27"/>
      <c r="N116" s="27"/>
      <c r="O116" s="27">
        <f t="shared" ca="1" si="19"/>
        <v>9.933342249064471E-2</v>
      </c>
      <c r="P116" s="27">
        <f t="shared" ca="1" si="20"/>
        <v>8.7191368109038631E-2</v>
      </c>
      <c r="Q116" s="82">
        <f t="shared" si="21"/>
        <v>41213.927089999997</v>
      </c>
      <c r="R116" s="27">
        <f>G116</f>
        <v>9.8570000001927838E-2</v>
      </c>
    </row>
    <row r="117" spans="1:19">
      <c r="A117" s="52" t="s">
        <v>70</v>
      </c>
      <c r="B117" s="50" t="s">
        <v>46</v>
      </c>
      <c r="C117" s="37">
        <v>56232.427900000002</v>
      </c>
      <c r="D117" s="37">
        <v>6.9999999999999999E-4</v>
      </c>
      <c r="E117" s="39">
        <f t="shared" ref="E117:E132" si="26">+(C117-C$7)/C$8</f>
        <v>10066.044086202768</v>
      </c>
      <c r="F117" s="27">
        <f t="shared" ref="F117:F135" si="27">ROUND(2*E117,0)/2</f>
        <v>10066</v>
      </c>
      <c r="G117" s="27">
        <f t="shared" si="22"/>
        <v>9.9380000006931368E-2</v>
      </c>
      <c r="H117" s="38"/>
      <c r="J117" s="27"/>
      <c r="K117" s="27">
        <f>G117</f>
        <v>9.9380000006931368E-2</v>
      </c>
      <c r="L117" s="27"/>
      <c r="M117" s="27"/>
      <c r="N117" s="27"/>
      <c r="O117" s="27">
        <f t="shared" ref="O117:O132" ca="1" si="28">+C$11+C$12*$F117</f>
        <v>9.933342249064471E-2</v>
      </c>
      <c r="P117" s="27">
        <f t="shared" ref="P117:P132" ca="1" si="29">+D$11+D$12*$F117</f>
        <v>8.7191368109038631E-2</v>
      </c>
      <c r="Q117" s="82">
        <f t="shared" ref="Q117:Q132" si="30">+C117-15018.5</f>
        <v>41213.927900000002</v>
      </c>
      <c r="R117" s="27">
        <f>G117</f>
        <v>9.9380000006931368E-2</v>
      </c>
    </row>
    <row r="118" spans="1:19">
      <c r="A118" s="52" t="s">
        <v>70</v>
      </c>
      <c r="B118" s="50" t="s">
        <v>46</v>
      </c>
      <c r="C118" s="37">
        <v>56232.428489999998</v>
      </c>
      <c r="D118" s="37">
        <v>5.9999999999999995E-4</v>
      </c>
      <c r="E118" s="39">
        <f t="shared" si="26"/>
        <v>10066.044347934096</v>
      </c>
      <c r="F118" s="27">
        <f t="shared" si="27"/>
        <v>10066</v>
      </c>
      <c r="G118" s="27">
        <f t="shared" ref="G118:G132" si="31">+C118-(C$7+F118*C$8)</f>
        <v>9.9970000002940651E-2</v>
      </c>
      <c r="H118" s="38"/>
      <c r="J118" s="27"/>
      <c r="K118" s="27">
        <f>G118</f>
        <v>9.9970000002940651E-2</v>
      </c>
      <c r="L118" s="27"/>
      <c r="M118" s="27"/>
      <c r="N118" s="27"/>
      <c r="O118" s="27">
        <f t="shared" ca="1" si="28"/>
        <v>9.933342249064471E-2</v>
      </c>
      <c r="P118" s="27">
        <f t="shared" ca="1" si="29"/>
        <v>8.7191368109038631E-2</v>
      </c>
      <c r="Q118" s="82">
        <f t="shared" si="30"/>
        <v>41213.928489999998</v>
      </c>
      <c r="R118" s="27">
        <f>G118</f>
        <v>9.9970000002940651E-2</v>
      </c>
    </row>
    <row r="119" spans="1:19">
      <c r="A119" s="51" t="s">
        <v>71</v>
      </c>
      <c r="B119" s="49" t="s">
        <v>49</v>
      </c>
      <c r="C119" s="42">
        <v>56269.6109</v>
      </c>
      <c r="D119" s="42">
        <v>5.9999999999999995E-4</v>
      </c>
      <c r="E119" s="39">
        <f t="shared" si="26"/>
        <v>10082.538926990268</v>
      </c>
      <c r="F119" s="27">
        <f t="shared" si="27"/>
        <v>10082.5</v>
      </c>
      <c r="G119" s="27">
        <f t="shared" si="31"/>
        <v>8.7749999998777639E-2</v>
      </c>
      <c r="H119" s="38"/>
      <c r="I119" s="27">
        <f t="shared" ref="I119:I131" si="32">G119</f>
        <v>8.7749999998777639E-2</v>
      </c>
      <c r="J119" s="27"/>
      <c r="L119" s="27"/>
      <c r="M119" s="27"/>
      <c r="N119" s="27"/>
      <c r="O119" s="27">
        <f t="shared" ca="1" si="28"/>
        <v>9.9556853587196001E-2</v>
      </c>
      <c r="P119" s="27">
        <f t="shared" ca="1" si="29"/>
        <v>8.7143796853751343E-2</v>
      </c>
      <c r="Q119" s="82">
        <f t="shared" si="30"/>
        <v>41251.1109</v>
      </c>
      <c r="S119" s="27">
        <f>G119</f>
        <v>8.7749999998777639E-2</v>
      </c>
    </row>
    <row r="120" spans="1:19">
      <c r="A120" s="51" t="s">
        <v>71</v>
      </c>
      <c r="B120" s="49" t="s">
        <v>49</v>
      </c>
      <c r="C120" s="42">
        <v>56314.695500000002</v>
      </c>
      <c r="D120" s="42">
        <v>4.0000000000000002E-4</v>
      </c>
      <c r="E120" s="39">
        <f t="shared" si="26"/>
        <v>10102.539015712753</v>
      </c>
      <c r="F120" s="27">
        <f t="shared" si="27"/>
        <v>10102.5</v>
      </c>
      <c r="G120" s="27">
        <f t="shared" si="31"/>
        <v>8.7950000001001172E-2</v>
      </c>
      <c r="H120" s="38"/>
      <c r="I120" s="27">
        <f t="shared" si="32"/>
        <v>8.7950000001001172E-2</v>
      </c>
      <c r="J120" s="27"/>
      <c r="L120" s="27"/>
      <c r="M120" s="27"/>
      <c r="N120" s="27"/>
      <c r="O120" s="27">
        <f t="shared" ca="1" si="28"/>
        <v>9.9827679158773289E-2</v>
      </c>
      <c r="P120" s="27">
        <f t="shared" ca="1" si="29"/>
        <v>8.7086134726130388E-2</v>
      </c>
      <c r="Q120" s="82">
        <f t="shared" si="30"/>
        <v>41296.195500000002</v>
      </c>
      <c r="S120" s="27">
        <f>G120</f>
        <v>8.7950000001001172E-2</v>
      </c>
    </row>
    <row r="121" spans="1:19">
      <c r="A121" s="54" t="s">
        <v>73</v>
      </c>
      <c r="B121" s="55"/>
      <c r="C121" s="54">
        <v>56516.461719999999</v>
      </c>
      <c r="D121" s="54">
        <v>1.7000000000000001E-4</v>
      </c>
      <c r="E121" s="39">
        <f t="shared" si="26"/>
        <v>10192.045017788858</v>
      </c>
      <c r="F121" s="27">
        <f t="shared" si="27"/>
        <v>10192</v>
      </c>
      <c r="G121" s="27">
        <f t="shared" si="31"/>
        <v>0.10148000000481261</v>
      </c>
      <c r="H121" s="38"/>
      <c r="I121" s="27">
        <f t="shared" si="32"/>
        <v>0.10148000000481261</v>
      </c>
      <c r="J121" s="27"/>
      <c r="L121" s="27"/>
      <c r="M121" s="27"/>
      <c r="N121" s="27"/>
      <c r="O121" s="27">
        <f t="shared" ca="1" si="28"/>
        <v>0.10103962359158174</v>
      </c>
      <c r="P121" s="27">
        <f t="shared" ca="1" si="29"/>
        <v>8.6828096705026642E-2</v>
      </c>
      <c r="Q121" s="82">
        <f t="shared" si="30"/>
        <v>41497.961719999999</v>
      </c>
      <c r="R121" s="27">
        <f>G121</f>
        <v>0.10148000000481261</v>
      </c>
    </row>
    <row r="122" spans="1:19">
      <c r="A122" s="45" t="s">
        <v>74</v>
      </c>
      <c r="B122" s="46" t="s">
        <v>46</v>
      </c>
      <c r="C122" s="47">
        <v>56516.467530000002</v>
      </c>
      <c r="E122" s="39">
        <f t="shared" si="26"/>
        <v>10192.047595177046</v>
      </c>
      <c r="F122" s="27">
        <f t="shared" si="27"/>
        <v>10192</v>
      </c>
      <c r="G122" s="27">
        <f t="shared" si="31"/>
        <v>0.1072900000071968</v>
      </c>
      <c r="H122" s="38"/>
      <c r="I122" s="27">
        <f t="shared" si="32"/>
        <v>0.1072900000071968</v>
      </c>
      <c r="J122" s="27"/>
      <c r="L122" s="27"/>
      <c r="M122" s="27"/>
      <c r="N122" s="27"/>
      <c r="O122" s="27">
        <f t="shared" ca="1" si="28"/>
        <v>0.10103962359158174</v>
      </c>
      <c r="P122" s="27">
        <f t="shared" ca="1" si="29"/>
        <v>8.6828096705026642E-2</v>
      </c>
      <c r="Q122" s="82">
        <f t="shared" si="30"/>
        <v>41497.967530000002</v>
      </c>
      <c r="R122" s="27">
        <f>G122</f>
        <v>0.1072900000071968</v>
      </c>
    </row>
    <row r="123" spans="1:19">
      <c r="A123" s="51" t="s">
        <v>75</v>
      </c>
      <c r="B123" s="49" t="s">
        <v>46</v>
      </c>
      <c r="C123" s="42">
        <v>56563.802199999998</v>
      </c>
      <c r="D123" s="42">
        <v>5.0000000000000001E-4</v>
      </c>
      <c r="E123" s="39">
        <f t="shared" si="26"/>
        <v>10213.045842907968</v>
      </c>
      <c r="F123" s="27">
        <f t="shared" si="27"/>
        <v>10213</v>
      </c>
      <c r="G123" s="27">
        <f t="shared" si="31"/>
        <v>0.10333999999420485</v>
      </c>
      <c r="H123" s="38"/>
      <c r="I123" s="27">
        <f t="shared" si="32"/>
        <v>0.10333999999420485</v>
      </c>
      <c r="J123" s="27"/>
      <c r="L123" s="27"/>
      <c r="M123" s="27"/>
      <c r="N123" s="27"/>
      <c r="O123" s="27">
        <f t="shared" ca="1" si="28"/>
        <v>0.10132399044173789</v>
      </c>
      <c r="P123" s="27">
        <f t="shared" ca="1" si="29"/>
        <v>8.6767551471024662E-2</v>
      </c>
      <c r="Q123" s="82">
        <f t="shared" si="30"/>
        <v>41545.302199999998</v>
      </c>
      <c r="R123" s="27">
        <f>G123</f>
        <v>0.10333999999420485</v>
      </c>
    </row>
    <row r="124" spans="1:19">
      <c r="A124" s="51" t="s">
        <v>75</v>
      </c>
      <c r="B124" s="49" t="s">
        <v>46</v>
      </c>
      <c r="C124" s="42">
        <v>56572.8197</v>
      </c>
      <c r="D124" s="42">
        <v>4.0000000000000002E-4</v>
      </c>
      <c r="E124" s="39">
        <f t="shared" si="26"/>
        <v>10217.046117947672</v>
      </c>
      <c r="F124" s="27">
        <f t="shared" si="27"/>
        <v>10217</v>
      </c>
      <c r="G124" s="27">
        <f t="shared" si="31"/>
        <v>0.1039600000003702</v>
      </c>
      <c r="H124" s="38"/>
      <c r="I124" s="27">
        <f t="shared" si="32"/>
        <v>0.1039600000003702</v>
      </c>
      <c r="J124" s="27"/>
      <c r="L124" s="27"/>
      <c r="M124" s="27"/>
      <c r="N124" s="27"/>
      <c r="O124" s="27">
        <f t="shared" ca="1" si="28"/>
        <v>0.10137815555605335</v>
      </c>
      <c r="P124" s="27">
        <f t="shared" ca="1" si="29"/>
        <v>8.6756019045500468E-2</v>
      </c>
      <c r="Q124" s="82">
        <f t="shared" si="30"/>
        <v>41554.3197</v>
      </c>
      <c r="R124" s="27">
        <f>G124</f>
        <v>0.1039600000003702</v>
      </c>
    </row>
    <row r="125" spans="1:19">
      <c r="A125" s="51" t="s">
        <v>75</v>
      </c>
      <c r="B125" s="49" t="s">
        <v>49</v>
      </c>
      <c r="C125" s="42">
        <v>56582.948700000001</v>
      </c>
      <c r="D125" s="42">
        <v>5.0000000000000001E-4</v>
      </c>
      <c r="E125" s="39">
        <f t="shared" si="26"/>
        <v>10221.539468197425</v>
      </c>
      <c r="F125" s="27">
        <f t="shared" si="27"/>
        <v>10221.5</v>
      </c>
      <c r="G125" s="27">
        <f t="shared" si="31"/>
        <v>8.8970000004337635E-2</v>
      </c>
      <c r="H125" s="38"/>
      <c r="I125" s="27">
        <f t="shared" si="32"/>
        <v>8.8970000004337635E-2</v>
      </c>
      <c r="J125" s="27"/>
      <c r="L125" s="27"/>
      <c r="M125" s="27"/>
      <c r="N125" s="27"/>
      <c r="O125" s="27">
        <f t="shared" ca="1" si="28"/>
        <v>0.10143909130965824</v>
      </c>
      <c r="P125" s="27">
        <f t="shared" ca="1" si="29"/>
        <v>8.6743045066785748E-2</v>
      </c>
      <c r="Q125" s="82">
        <f t="shared" si="30"/>
        <v>41564.448700000001</v>
      </c>
      <c r="S125" s="27">
        <f>G125</f>
        <v>8.8970000004337635E-2</v>
      </c>
    </row>
    <row r="126" spans="1:19">
      <c r="A126" s="51" t="s">
        <v>75</v>
      </c>
      <c r="B126" s="49" t="s">
        <v>49</v>
      </c>
      <c r="C126" s="42">
        <v>56589.708899999998</v>
      </c>
      <c r="D126" s="42">
        <v>4.0000000000000002E-4</v>
      </c>
      <c r="E126" s="39">
        <f t="shared" si="26"/>
        <v>10224.538376910859</v>
      </c>
      <c r="F126" s="27">
        <f t="shared" si="27"/>
        <v>10224.5</v>
      </c>
      <c r="G126" s="27">
        <f t="shared" si="31"/>
        <v>8.6509999993722886E-2</v>
      </c>
      <c r="H126" s="38"/>
      <c r="I126" s="27">
        <f t="shared" si="32"/>
        <v>8.6509999993722886E-2</v>
      </c>
      <c r="J126" s="27"/>
      <c r="L126" s="27"/>
      <c r="M126" s="27"/>
      <c r="N126" s="27"/>
      <c r="O126" s="27">
        <f t="shared" ca="1" si="28"/>
        <v>0.10147971514539485</v>
      </c>
      <c r="P126" s="27">
        <f t="shared" ca="1" si="29"/>
        <v>8.6734395747642606E-2</v>
      </c>
      <c r="Q126" s="82">
        <f t="shared" si="30"/>
        <v>41571.208899999998</v>
      </c>
      <c r="S126" s="27">
        <f>G126</f>
        <v>8.6509999993722886E-2</v>
      </c>
    </row>
    <row r="127" spans="1:19">
      <c r="A127" s="51" t="s">
        <v>75</v>
      </c>
      <c r="B127" s="49" t="s">
        <v>49</v>
      </c>
      <c r="C127" s="42">
        <v>56600.980499999998</v>
      </c>
      <c r="D127" s="42">
        <v>5.0000000000000001E-4</v>
      </c>
      <c r="E127" s="39">
        <f t="shared" si="26"/>
        <v>10229.538598717072</v>
      </c>
      <c r="F127" s="27">
        <f t="shared" si="27"/>
        <v>10229.5</v>
      </c>
      <c r="G127" s="27">
        <f t="shared" si="31"/>
        <v>8.7009999995643739E-2</v>
      </c>
      <c r="H127" s="38"/>
      <c r="I127" s="27">
        <f t="shared" si="32"/>
        <v>8.7009999995643739E-2</v>
      </c>
      <c r="J127" s="27"/>
      <c r="L127" s="27"/>
      <c r="M127" s="27"/>
      <c r="N127" s="27"/>
      <c r="O127" s="27">
        <f t="shared" ca="1" si="28"/>
        <v>0.10154742153828918</v>
      </c>
      <c r="P127" s="27">
        <f t="shared" ca="1" si="29"/>
        <v>8.6719980215737374E-2</v>
      </c>
      <c r="Q127" s="82">
        <f t="shared" si="30"/>
        <v>41582.480499999998</v>
      </c>
      <c r="S127" s="27">
        <f>G127</f>
        <v>8.7009999995643739E-2</v>
      </c>
    </row>
    <row r="128" spans="1:19">
      <c r="A128" s="51" t="s">
        <v>75</v>
      </c>
      <c r="B128" s="49" t="s">
        <v>46</v>
      </c>
      <c r="C128" s="42">
        <v>56606.633699999998</v>
      </c>
      <c r="D128" s="42">
        <v>5.0000000000000001E-4</v>
      </c>
      <c r="E128" s="39">
        <f t="shared" si="26"/>
        <v>10232.046428476368</v>
      </c>
      <c r="F128" s="27">
        <f t="shared" si="27"/>
        <v>10232</v>
      </c>
      <c r="G128" s="27">
        <f t="shared" si="31"/>
        <v>0.10465999999723863</v>
      </c>
      <c r="H128" s="38"/>
      <c r="I128" s="27">
        <f t="shared" si="32"/>
        <v>0.10465999999723863</v>
      </c>
      <c r="J128" s="27"/>
      <c r="L128" s="27"/>
      <c r="M128" s="27"/>
      <c r="N128" s="27"/>
      <c r="O128" s="27">
        <f t="shared" ca="1" si="28"/>
        <v>0.10158127473473634</v>
      </c>
      <c r="P128" s="27">
        <f t="shared" ca="1" si="29"/>
        <v>8.6712772449784759E-2</v>
      </c>
      <c r="Q128" s="82">
        <f t="shared" si="30"/>
        <v>41588.133699999998</v>
      </c>
      <c r="R128" s="27">
        <f>G128</f>
        <v>0.10465999999723863</v>
      </c>
    </row>
    <row r="129" spans="1:19">
      <c r="A129" s="51" t="s">
        <v>75</v>
      </c>
      <c r="B129" s="49" t="s">
        <v>46</v>
      </c>
      <c r="C129" s="42">
        <v>56608.886899999998</v>
      </c>
      <c r="D129" s="42">
        <v>2.9999999999999997E-4</v>
      </c>
      <c r="E129" s="39">
        <f t="shared" si="26"/>
        <v>10233.045975991694</v>
      </c>
      <c r="F129" s="27">
        <f t="shared" si="27"/>
        <v>10233</v>
      </c>
      <c r="G129" s="27">
        <f t="shared" si="31"/>
        <v>0.10364000000117812</v>
      </c>
      <c r="H129" s="38"/>
      <c r="I129" s="27">
        <f t="shared" si="32"/>
        <v>0.10364000000117812</v>
      </c>
      <c r="J129" s="27"/>
      <c r="L129" s="27"/>
      <c r="M129" s="27"/>
      <c r="N129" s="27"/>
      <c r="O129" s="27">
        <f t="shared" ca="1" si="28"/>
        <v>0.1015948160133152</v>
      </c>
      <c r="P129" s="27">
        <f t="shared" ca="1" si="29"/>
        <v>8.6709889343403707E-2</v>
      </c>
      <c r="Q129" s="82">
        <f t="shared" si="30"/>
        <v>41590.386899999998</v>
      </c>
      <c r="R129" s="27">
        <f>G129</f>
        <v>0.10364000000117812</v>
      </c>
    </row>
    <row r="130" spans="1:19">
      <c r="A130" s="51" t="s">
        <v>75</v>
      </c>
      <c r="B130" s="49" t="s">
        <v>49</v>
      </c>
      <c r="C130" s="42">
        <v>56668.604700000004</v>
      </c>
      <c r="D130" s="42">
        <v>5.9999999999999995E-4</v>
      </c>
      <c r="E130" s="39">
        <f t="shared" si="26"/>
        <v>10259.537534047255</v>
      </c>
      <c r="F130" s="27">
        <f t="shared" si="27"/>
        <v>10259.5</v>
      </c>
      <c r="G130" s="27">
        <f t="shared" si="31"/>
        <v>8.4610000005341135E-2</v>
      </c>
      <c r="H130" s="38"/>
      <c r="I130" s="27">
        <f t="shared" si="32"/>
        <v>8.4610000005341135E-2</v>
      </c>
      <c r="J130" s="27"/>
      <c r="L130" s="27"/>
      <c r="M130" s="27"/>
      <c r="N130" s="27"/>
      <c r="O130" s="27">
        <f t="shared" ca="1" si="28"/>
        <v>0.10195365989565512</v>
      </c>
      <c r="P130" s="27">
        <f t="shared" ca="1" si="29"/>
        <v>8.6633487024305955E-2</v>
      </c>
      <c r="Q130" s="82">
        <f t="shared" si="30"/>
        <v>41650.104700000004</v>
      </c>
      <c r="S130" s="27">
        <f>G130</f>
        <v>8.4610000005341135E-2</v>
      </c>
    </row>
    <row r="131" spans="1:19">
      <c r="A131" s="51" t="s">
        <v>75</v>
      </c>
      <c r="B131" s="49" t="s">
        <v>46</v>
      </c>
      <c r="C131" s="42">
        <v>56678.767200000002</v>
      </c>
      <c r="D131" s="42">
        <v>4.0000000000000002E-4</v>
      </c>
      <c r="E131" s="39">
        <f t="shared" si="26"/>
        <v>10264.045745313235</v>
      </c>
      <c r="F131" s="27">
        <f t="shared" si="27"/>
        <v>10264</v>
      </c>
      <c r="G131" s="27">
        <f t="shared" si="31"/>
        <v>0.10311999999976251</v>
      </c>
      <c r="H131" s="38"/>
      <c r="I131" s="27">
        <f t="shared" si="32"/>
        <v>0.10311999999976251</v>
      </c>
      <c r="J131" s="27"/>
      <c r="L131" s="27"/>
      <c r="M131" s="27"/>
      <c r="N131" s="27"/>
      <c r="O131" s="27">
        <f t="shared" ca="1" si="28"/>
        <v>0.10201459564926001</v>
      </c>
      <c r="P131" s="27">
        <f t="shared" ca="1" si="29"/>
        <v>8.6620513045591235E-2</v>
      </c>
      <c r="Q131" s="82">
        <f t="shared" si="30"/>
        <v>41660.267200000002</v>
      </c>
      <c r="R131" s="27">
        <f>G131</f>
        <v>0.10311999999976251</v>
      </c>
    </row>
    <row r="132" spans="1:19">
      <c r="A132" s="56" t="s">
        <v>76</v>
      </c>
      <c r="B132" s="50"/>
      <c r="C132" s="37">
        <v>56927.842400000001</v>
      </c>
      <c r="D132" s="37">
        <v>2.0000000000000001E-4</v>
      </c>
      <c r="E132" s="39">
        <f t="shared" si="26"/>
        <v>10374.538598717074</v>
      </c>
      <c r="F132" s="27">
        <f t="shared" si="27"/>
        <v>10374.5</v>
      </c>
      <c r="G132" s="27">
        <f t="shared" si="31"/>
        <v>8.7010000002919696E-2</v>
      </c>
      <c r="H132" s="27"/>
      <c r="J132" s="27">
        <f>G132</f>
        <v>8.7010000002919696E-2</v>
      </c>
      <c r="K132" s="27"/>
      <c r="L132" s="27"/>
      <c r="M132" s="27"/>
      <c r="N132" s="27"/>
      <c r="O132" s="27">
        <f t="shared" ca="1" si="28"/>
        <v>0.1035109069322246</v>
      </c>
      <c r="P132" s="27">
        <f t="shared" ca="1" si="29"/>
        <v>8.6301929790485496E-2</v>
      </c>
      <c r="Q132" s="82">
        <f t="shared" si="30"/>
        <v>41909.342400000001</v>
      </c>
      <c r="S132" s="27">
        <f>G132</f>
        <v>8.7010000002919696E-2</v>
      </c>
    </row>
    <row r="133" spans="1:19">
      <c r="A133" s="57" t="s">
        <v>77</v>
      </c>
      <c r="B133" s="58" t="s">
        <v>46</v>
      </c>
      <c r="C133" s="59">
        <v>57643.577599999997</v>
      </c>
      <c r="D133" s="59">
        <v>2.0000000000000001E-4</v>
      </c>
      <c r="E133" s="39">
        <f>+(C133-C$7)/C$8</f>
        <v>10692.047626229914</v>
      </c>
      <c r="F133" s="27">
        <f t="shared" si="27"/>
        <v>10692</v>
      </c>
      <c r="G133" s="27">
        <f>+C133-(C$7+F133*C$8)</f>
        <v>0.10736000000179047</v>
      </c>
      <c r="H133" s="27"/>
      <c r="I133" s="27">
        <f>G133</f>
        <v>0.10736000000179047</v>
      </c>
      <c r="K133" s="27"/>
      <c r="L133" s="27"/>
      <c r="M133" s="27"/>
      <c r="N133" s="27"/>
      <c r="O133" s="27">
        <f t="shared" ref="O133:P135" ca="1" si="33">+C$11+C$12*$F133</f>
        <v>0.10781026288101429</v>
      </c>
      <c r="P133" s="27">
        <f t="shared" ca="1" si="33"/>
        <v>8.5386543514502949E-2</v>
      </c>
      <c r="Q133" s="82">
        <f>+C133-15018.5</f>
        <v>42625.077599999997</v>
      </c>
      <c r="R133" s="27">
        <f>G133</f>
        <v>0.10736000000179047</v>
      </c>
    </row>
    <row r="134" spans="1:19">
      <c r="A134" s="57" t="s">
        <v>77</v>
      </c>
      <c r="B134" s="58" t="s">
        <v>46</v>
      </c>
      <c r="C134" s="59">
        <v>57332.493699999999</v>
      </c>
      <c r="D134" s="59">
        <v>5.9999999999999995E-4</v>
      </c>
      <c r="E134" s="39">
        <f>+(C134-C$7)/C$8</f>
        <v>10554.046943066782</v>
      </c>
      <c r="F134" s="27">
        <f t="shared" si="27"/>
        <v>10554</v>
      </c>
      <c r="G134" s="27">
        <f>+C134-(C$7+F134*C$8)</f>
        <v>0.10582000000431435</v>
      </c>
      <c r="H134" s="27"/>
      <c r="I134" s="27">
        <f>G134</f>
        <v>0.10582000000431435</v>
      </c>
      <c r="K134" s="27"/>
      <c r="L134" s="27"/>
      <c r="M134" s="27"/>
      <c r="N134" s="27"/>
      <c r="O134" s="27">
        <f t="shared" ca="1" si="33"/>
        <v>0.10594156643713089</v>
      </c>
      <c r="P134" s="27">
        <f t="shared" ca="1" si="33"/>
        <v>8.5784412195087492E-2</v>
      </c>
      <c r="Q134" s="82">
        <f>+C134-15018.5</f>
        <v>42313.993699999999</v>
      </c>
      <c r="R134" s="27">
        <f>G134</f>
        <v>0.10582000000431435</v>
      </c>
    </row>
    <row r="135" spans="1:19">
      <c r="A135" s="60" t="s">
        <v>78</v>
      </c>
      <c r="B135" s="61" t="s">
        <v>46</v>
      </c>
      <c r="C135" s="62">
        <v>57323.48156</v>
      </c>
      <c r="D135" s="62">
        <v>2.9999999999999997E-4</v>
      </c>
      <c r="E135" s="39">
        <f>+(C135-C$7)/C$8</f>
        <v>10550.049045789674</v>
      </c>
      <c r="F135" s="27">
        <f t="shared" si="27"/>
        <v>10550</v>
      </c>
      <c r="G135" s="27">
        <f>+C135-(C$7+F135*C$8)</f>
        <v>0.1105600000009872</v>
      </c>
      <c r="H135" s="27"/>
      <c r="I135" s="27">
        <f>G135</f>
        <v>0.1105600000009872</v>
      </c>
      <c r="K135" s="27"/>
      <c r="L135" s="27"/>
      <c r="M135" s="27"/>
      <c r="N135" s="27"/>
      <c r="O135" s="27">
        <f t="shared" ca="1" si="33"/>
        <v>0.10588740132281545</v>
      </c>
      <c r="P135" s="27">
        <f t="shared" ca="1" si="33"/>
        <v>8.5795944620611672E-2</v>
      </c>
      <c r="Q135" s="82">
        <f>+C135-15018.5</f>
        <v>42304.98156</v>
      </c>
      <c r="R135" s="27">
        <f>G135</f>
        <v>0.1105600000009872</v>
      </c>
    </row>
    <row r="136" spans="1:19">
      <c r="A136" s="63" t="s">
        <v>79</v>
      </c>
      <c r="B136" s="64" t="s">
        <v>49</v>
      </c>
      <c r="C136" s="65">
        <v>58465.220020000001</v>
      </c>
      <c r="D136" s="65">
        <v>2.1000000000000001E-4</v>
      </c>
      <c r="E136" s="39">
        <f>+(C136-C$7)/C$8</f>
        <v>11056.538412399856</v>
      </c>
      <c r="F136" s="27">
        <f>ROUND(2*E136,0)/2</f>
        <v>11056.5</v>
      </c>
      <c r="G136" s="27">
        <f>+C136-(C$7+F136*C$8)</f>
        <v>8.6589999998977873E-2</v>
      </c>
      <c r="H136" s="27"/>
      <c r="I136" s="27">
        <f>G136</f>
        <v>8.6589999998977873E-2</v>
      </c>
      <c r="K136" s="27"/>
      <c r="L136" s="27"/>
      <c r="M136" s="27"/>
      <c r="N136" s="27"/>
      <c r="O136" s="27">
        <f ca="1">+C$11+C$12*$F136</f>
        <v>0.11274605892301061</v>
      </c>
      <c r="P136" s="27">
        <f ca="1">+D$11+D$12*$F136</f>
        <v>8.433565123861117E-2</v>
      </c>
      <c r="Q136" s="82">
        <f>+C136-15018.5</f>
        <v>43446.720020000001</v>
      </c>
      <c r="R136" s="27">
        <f>G136</f>
        <v>8.6589999998977873E-2</v>
      </c>
    </row>
    <row r="137" spans="1:19">
      <c r="A137" s="63" t="s">
        <v>79</v>
      </c>
      <c r="B137" s="64" t="s">
        <v>49</v>
      </c>
      <c r="C137" s="65">
        <v>58508.052409999997</v>
      </c>
      <c r="D137" s="65">
        <v>6.7000000000000002E-4</v>
      </c>
      <c r="E137" s="39">
        <f>+(C137-C$7)/C$8</f>
        <v>11075.539392783312</v>
      </c>
      <c r="F137" s="27">
        <f>ROUND(2*E137,0)/2</f>
        <v>11075.5</v>
      </c>
      <c r="G137" s="27">
        <f>+C137-(C$7+F137*C$8)</f>
        <v>8.879999999771826E-2</v>
      </c>
      <c r="H137" s="27"/>
      <c r="I137" s="27">
        <f>G137</f>
        <v>8.879999999771826E-2</v>
      </c>
      <c r="K137" s="27"/>
      <c r="L137" s="27"/>
      <c r="M137" s="27"/>
      <c r="N137" s="27"/>
      <c r="O137" s="27">
        <f ca="1">+C$11+C$12*$F137</f>
        <v>0.11300334321600906</v>
      </c>
      <c r="P137" s="27">
        <f ca="1">+D$11+D$12*$F137</f>
        <v>8.4280872217371267E-2</v>
      </c>
      <c r="Q137" s="82">
        <f>+C137-15018.5</f>
        <v>43489.552409999997</v>
      </c>
      <c r="R137" s="27">
        <f>G137</f>
        <v>8.879999999771826E-2</v>
      </c>
    </row>
    <row r="138" spans="1:19">
      <c r="A138" s="79" t="s">
        <v>457</v>
      </c>
      <c r="B138" s="80" t="s">
        <v>46</v>
      </c>
      <c r="C138" s="81">
        <v>59893.305999999866</v>
      </c>
      <c r="E138" s="39">
        <f t="shared" ref="E138:E139" si="34">+(C138-C$7)/C$8</f>
        <v>11690.055096663087</v>
      </c>
      <c r="F138" s="27">
        <f t="shared" ref="F138:F139" si="35">ROUND(2*E138,0)/2</f>
        <v>11690</v>
      </c>
      <c r="G138" s="27">
        <f t="shared" ref="G138:G139" si="36">+C138-(C$7+F138*C$8)</f>
        <v>0.12419999986741459</v>
      </c>
      <c r="H138" s="27"/>
      <c r="K138" s="27"/>
      <c r="L138" s="27"/>
      <c r="M138" s="27"/>
      <c r="N138" s="27">
        <f>G138</f>
        <v>0.12419999986741459</v>
      </c>
      <c r="O138" s="27">
        <f t="shared" ref="O138:O139" ca="1" si="37">+C$11+C$12*$F138</f>
        <v>0.12132445890272166</v>
      </c>
      <c r="P138" s="27">
        <f t="shared" ref="P138:P139" ca="1" si="38">+D$11+D$12*$F138</f>
        <v>8.2509203346217641E-2</v>
      </c>
      <c r="Q138" s="82">
        <f t="shared" ref="Q138:Q139" si="39">+C138-15018.5</f>
        <v>44874.805999999866</v>
      </c>
      <c r="R138" s="27">
        <f t="shared" ref="R138:R139" si="40">G138</f>
        <v>0.12419999986741459</v>
      </c>
    </row>
    <row r="139" spans="1:19">
      <c r="A139" s="79" t="s">
        <v>457</v>
      </c>
      <c r="B139" s="80" t="s">
        <v>46</v>
      </c>
      <c r="C139" s="81">
        <v>59893.30830000015</v>
      </c>
      <c r="E139" s="39">
        <f t="shared" si="34"/>
        <v>11690.056116971791</v>
      </c>
      <c r="F139" s="27">
        <f t="shared" si="35"/>
        <v>11690</v>
      </c>
      <c r="G139" s="27">
        <f t="shared" si="36"/>
        <v>0.12650000015128171</v>
      </c>
      <c r="H139" s="27"/>
      <c r="K139" s="27"/>
      <c r="L139" s="27"/>
      <c r="M139" s="27"/>
      <c r="N139" s="27">
        <f>G139</f>
        <v>0.12650000015128171</v>
      </c>
      <c r="O139" s="27">
        <f t="shared" ca="1" si="37"/>
        <v>0.12132445890272166</v>
      </c>
      <c r="P139" s="27">
        <f t="shared" ca="1" si="38"/>
        <v>8.2509203346217641E-2</v>
      </c>
      <c r="Q139" s="82">
        <f t="shared" si="39"/>
        <v>44874.80830000015</v>
      </c>
      <c r="R139" s="27">
        <f t="shared" si="40"/>
        <v>0.12650000015128171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opLeftCell="A73" workbookViewId="0">
      <selection activeCell="A91" sqref="A91"/>
    </sheetView>
  </sheetViews>
  <sheetFormatPr defaultRowHeight="12.75"/>
  <cols>
    <col min="1" max="1" width="19.7109375" style="66" customWidth="1"/>
    <col min="2" max="2" width="4.42578125" customWidth="1"/>
    <col min="3" max="3" width="12.7109375" style="66" customWidth="1"/>
    <col min="4" max="4" width="5.42578125" customWidth="1"/>
    <col min="5" max="5" width="14.85546875" customWidth="1"/>
    <col min="7" max="7" width="12" customWidth="1"/>
    <col min="8" max="8" width="14.140625" style="6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7" t="s">
        <v>80</v>
      </c>
      <c r="I1" s="68" t="s">
        <v>81</v>
      </c>
      <c r="J1" s="69" t="s">
        <v>82</v>
      </c>
    </row>
    <row r="2" spans="1:16">
      <c r="I2" s="70" t="s">
        <v>83</v>
      </c>
      <c r="J2" s="71" t="s">
        <v>84</v>
      </c>
    </row>
    <row r="3" spans="1:16">
      <c r="A3" s="72" t="s">
        <v>85</v>
      </c>
      <c r="I3" s="70" t="s">
        <v>86</v>
      </c>
      <c r="J3" s="71" t="s">
        <v>87</v>
      </c>
    </row>
    <row r="4" spans="1:16">
      <c r="I4" s="70" t="s">
        <v>88</v>
      </c>
      <c r="J4" s="71" t="s">
        <v>87</v>
      </c>
    </row>
    <row r="5" spans="1:16">
      <c r="I5" s="73" t="s">
        <v>89</v>
      </c>
      <c r="J5" s="74" t="s">
        <v>90</v>
      </c>
    </row>
    <row r="11" spans="1:16" ht="12.75" customHeight="1">
      <c r="A11" s="66" t="str">
        <f t="shared" ref="A11:A42" si="0">P11</f>
        <v> GCVS 1985 </v>
      </c>
      <c r="B11" s="2" t="str">
        <f t="shared" ref="B11:B42" si="1">IF(H11=INT(H11),"I","II")</f>
        <v>I</v>
      </c>
      <c r="C11" s="66">
        <f t="shared" ref="C11:C42" si="2">1*G11</f>
        <v>33541.35</v>
      </c>
      <c r="D11" t="str">
        <f t="shared" ref="D11:D42" si="3">VLOOKUP(F11,I$1:J$5,2,FALSE)</f>
        <v>vis</v>
      </c>
      <c r="E11">
        <f>VLOOKUP(C11,Active!C$21:E$973,3,FALSE)</f>
        <v>0</v>
      </c>
      <c r="F11" s="2" t="s">
        <v>89</v>
      </c>
      <c r="G11" t="str">
        <f t="shared" ref="G11:G42" si="4">MID(I11,3,LEN(I11)-3)</f>
        <v>33541.35</v>
      </c>
      <c r="H11" s="66">
        <f t="shared" ref="H11:H42" si="5">1*K11</f>
        <v>0</v>
      </c>
      <c r="I11" s="75" t="s">
        <v>91</v>
      </c>
      <c r="J11" s="76" t="s">
        <v>92</v>
      </c>
      <c r="K11" s="75">
        <v>0</v>
      </c>
      <c r="L11" s="75" t="s">
        <v>93</v>
      </c>
      <c r="M11" s="76" t="s">
        <v>94</v>
      </c>
      <c r="N11" s="76"/>
      <c r="O11" s="77" t="s">
        <v>95</v>
      </c>
      <c r="P11" s="77" t="s">
        <v>96</v>
      </c>
    </row>
    <row r="12" spans="1:16" ht="12.75" customHeight="1">
      <c r="A12" s="66" t="str">
        <f t="shared" si="0"/>
        <v>BAVM 91 </v>
      </c>
      <c r="B12" s="2" t="str">
        <f t="shared" si="1"/>
        <v>I</v>
      </c>
      <c r="C12" s="66">
        <f t="shared" si="2"/>
        <v>49679.369200000001</v>
      </c>
      <c r="D12" t="str">
        <f t="shared" si="3"/>
        <v>vis</v>
      </c>
      <c r="E12">
        <f>VLOOKUP(C12,Active!C$21:E$973,3,FALSE)</f>
        <v>7159.0258271153662</v>
      </c>
      <c r="F12" s="2" t="s">
        <v>89</v>
      </c>
      <c r="G12" t="str">
        <f t="shared" si="4"/>
        <v>49679.3692</v>
      </c>
      <c r="H12" s="66">
        <f t="shared" si="5"/>
        <v>7159</v>
      </c>
      <c r="I12" s="75" t="s">
        <v>97</v>
      </c>
      <c r="J12" s="76" t="s">
        <v>98</v>
      </c>
      <c r="K12" s="75">
        <v>7159</v>
      </c>
      <c r="L12" s="75" t="s">
        <v>99</v>
      </c>
      <c r="M12" s="76" t="s">
        <v>100</v>
      </c>
      <c r="N12" s="76" t="s">
        <v>101</v>
      </c>
      <c r="O12" s="77" t="s">
        <v>102</v>
      </c>
      <c r="P12" s="78" t="s">
        <v>103</v>
      </c>
    </row>
    <row r="13" spans="1:16" ht="12.75" customHeight="1">
      <c r="A13" s="66" t="str">
        <f t="shared" si="0"/>
        <v>BAVM 91 </v>
      </c>
      <c r="B13" s="2" t="str">
        <f t="shared" si="1"/>
        <v>I</v>
      </c>
      <c r="C13" s="66">
        <f t="shared" si="2"/>
        <v>49688.385799999996</v>
      </c>
      <c r="D13" t="str">
        <f t="shared" si="3"/>
        <v>vis</v>
      </c>
      <c r="E13">
        <f>VLOOKUP(C13,Active!C$21:E$973,3,FALSE)</f>
        <v>7163.0257029038858</v>
      </c>
      <c r="F13" s="2" t="s">
        <v>89</v>
      </c>
      <c r="G13" t="str">
        <f t="shared" si="4"/>
        <v>49688.3858</v>
      </c>
      <c r="H13" s="66">
        <f t="shared" si="5"/>
        <v>7163</v>
      </c>
      <c r="I13" s="75" t="s">
        <v>104</v>
      </c>
      <c r="J13" s="76" t="s">
        <v>105</v>
      </c>
      <c r="K13" s="75">
        <v>7163</v>
      </c>
      <c r="L13" s="75" t="s">
        <v>106</v>
      </c>
      <c r="M13" s="76" t="s">
        <v>100</v>
      </c>
      <c r="N13" s="76" t="s">
        <v>101</v>
      </c>
      <c r="O13" s="77" t="s">
        <v>102</v>
      </c>
      <c r="P13" s="78" t="s">
        <v>103</v>
      </c>
    </row>
    <row r="14" spans="1:16" ht="12.75" customHeight="1">
      <c r="A14" s="66" t="str">
        <f t="shared" si="0"/>
        <v>BAVM 91 </v>
      </c>
      <c r="B14" s="2" t="str">
        <f t="shared" si="1"/>
        <v>I</v>
      </c>
      <c r="C14" s="66">
        <f t="shared" si="2"/>
        <v>50087.3845</v>
      </c>
      <c r="D14" t="str">
        <f t="shared" si="3"/>
        <v>vis</v>
      </c>
      <c r="E14">
        <f>VLOOKUP(C14,Active!C$21:E$973,3,FALSE)</f>
        <v>7340.0264836617544</v>
      </c>
      <c r="F14" s="2" t="s">
        <v>89</v>
      </c>
      <c r="G14" t="str">
        <f t="shared" si="4"/>
        <v>50087.3845</v>
      </c>
      <c r="H14" s="66">
        <f t="shared" si="5"/>
        <v>7340</v>
      </c>
      <c r="I14" s="75" t="s">
        <v>107</v>
      </c>
      <c r="J14" s="76" t="s">
        <v>108</v>
      </c>
      <c r="K14" s="75">
        <v>7340</v>
      </c>
      <c r="L14" s="75" t="s">
        <v>109</v>
      </c>
      <c r="M14" s="76" t="s">
        <v>100</v>
      </c>
      <c r="N14" s="76" t="s">
        <v>101</v>
      </c>
      <c r="O14" s="77" t="s">
        <v>110</v>
      </c>
      <c r="P14" s="78" t="s">
        <v>103</v>
      </c>
    </row>
    <row r="15" spans="1:16" ht="12.75" customHeight="1">
      <c r="A15" s="66" t="str">
        <f t="shared" si="0"/>
        <v>BAVM 102 </v>
      </c>
      <c r="B15" s="2" t="str">
        <f t="shared" si="1"/>
        <v>I</v>
      </c>
      <c r="C15" s="66">
        <f t="shared" si="2"/>
        <v>50380.433499999999</v>
      </c>
      <c r="D15" t="str">
        <f t="shared" si="3"/>
        <v>vis</v>
      </c>
      <c r="E15">
        <f>VLOOKUP(C15,Active!C$21:E$973,3,FALSE)</f>
        <v>7470.0266611067245</v>
      </c>
      <c r="F15" s="2" t="s">
        <v>89</v>
      </c>
      <c r="G15" t="str">
        <f t="shared" si="4"/>
        <v>50380.4335</v>
      </c>
      <c r="H15" s="66">
        <f t="shared" si="5"/>
        <v>7470</v>
      </c>
      <c r="I15" s="75" t="s">
        <v>111</v>
      </c>
      <c r="J15" s="76" t="s">
        <v>112</v>
      </c>
      <c r="K15" s="75">
        <v>7470</v>
      </c>
      <c r="L15" s="75" t="s">
        <v>113</v>
      </c>
      <c r="M15" s="76" t="s">
        <v>100</v>
      </c>
      <c r="N15" s="76" t="s">
        <v>101</v>
      </c>
      <c r="O15" s="77" t="s">
        <v>102</v>
      </c>
      <c r="P15" s="78" t="s">
        <v>114</v>
      </c>
    </row>
    <row r="16" spans="1:16" ht="12.75" customHeight="1">
      <c r="A16" s="66" t="str">
        <f t="shared" si="0"/>
        <v>BAVM 152 </v>
      </c>
      <c r="B16" s="2" t="str">
        <f t="shared" si="1"/>
        <v>I</v>
      </c>
      <c r="C16" s="66">
        <f t="shared" si="2"/>
        <v>51586.452100000002</v>
      </c>
      <c r="D16" t="str">
        <f t="shared" si="3"/>
        <v>vis</v>
      </c>
      <c r="E16">
        <f>VLOOKUP(C16,Active!C$21:E$973,3,FALSE)</f>
        <v>8005.0314964821546</v>
      </c>
      <c r="F16" s="2" t="s">
        <v>89</v>
      </c>
      <c r="G16" t="str">
        <f t="shared" si="4"/>
        <v>51586.4521</v>
      </c>
      <c r="H16" s="66">
        <f t="shared" si="5"/>
        <v>8005</v>
      </c>
      <c r="I16" s="75" t="s">
        <v>115</v>
      </c>
      <c r="J16" s="76" t="s">
        <v>116</v>
      </c>
      <c r="K16" s="75">
        <v>8005</v>
      </c>
      <c r="L16" s="75" t="s">
        <v>117</v>
      </c>
      <c r="M16" s="76" t="s">
        <v>100</v>
      </c>
      <c r="N16" s="76" t="s">
        <v>101</v>
      </c>
      <c r="O16" s="77" t="s">
        <v>118</v>
      </c>
      <c r="P16" s="78" t="s">
        <v>119</v>
      </c>
    </row>
    <row r="17" spans="1:16" ht="12.75" customHeight="1">
      <c r="A17" s="66" t="str">
        <f t="shared" si="0"/>
        <v>IBVS 5577 </v>
      </c>
      <c r="B17" s="2" t="str">
        <f t="shared" si="1"/>
        <v>I</v>
      </c>
      <c r="C17" s="66">
        <f t="shared" si="2"/>
        <v>53033.669900000001</v>
      </c>
      <c r="D17" t="str">
        <f t="shared" si="3"/>
        <v>vis</v>
      </c>
      <c r="E17">
        <f>VLOOKUP(C17,Active!C$21:E$973,3,FALSE)</f>
        <v>8647.0352938045089</v>
      </c>
      <c r="F17" s="2" t="s">
        <v>89</v>
      </c>
      <c r="G17" t="str">
        <f t="shared" si="4"/>
        <v>53033.6699</v>
      </c>
      <c r="H17" s="66">
        <f t="shared" si="5"/>
        <v>8647</v>
      </c>
      <c r="I17" s="75" t="s">
        <v>120</v>
      </c>
      <c r="J17" s="76" t="s">
        <v>121</v>
      </c>
      <c r="K17" s="75">
        <v>8647</v>
      </c>
      <c r="L17" s="75" t="s">
        <v>122</v>
      </c>
      <c r="M17" s="76" t="s">
        <v>100</v>
      </c>
      <c r="N17" s="76" t="s">
        <v>123</v>
      </c>
      <c r="O17" s="77" t="s">
        <v>124</v>
      </c>
      <c r="P17" s="78" t="s">
        <v>125</v>
      </c>
    </row>
    <row r="18" spans="1:16" ht="12.75" customHeight="1">
      <c r="A18" s="66" t="str">
        <f t="shared" si="0"/>
        <v>BAVM 173 </v>
      </c>
      <c r="B18" s="2" t="str">
        <f t="shared" si="1"/>
        <v>I</v>
      </c>
      <c r="C18" s="66">
        <f t="shared" si="2"/>
        <v>53254.584499999997</v>
      </c>
      <c r="D18" t="str">
        <f t="shared" si="3"/>
        <v>vis</v>
      </c>
      <c r="E18">
        <f>VLOOKUP(C18,Active!C$21:E$973,3,FALSE)</f>
        <v>8745.0357551614288</v>
      </c>
      <c r="F18" s="2" t="s">
        <v>89</v>
      </c>
      <c r="G18" t="str">
        <f t="shared" si="4"/>
        <v>53254.5845</v>
      </c>
      <c r="H18" s="66">
        <f t="shared" si="5"/>
        <v>8745</v>
      </c>
      <c r="I18" s="75" t="s">
        <v>126</v>
      </c>
      <c r="J18" s="76" t="s">
        <v>127</v>
      </c>
      <c r="K18" s="75">
        <v>8745</v>
      </c>
      <c r="L18" s="75" t="s">
        <v>128</v>
      </c>
      <c r="M18" s="76" t="s">
        <v>100</v>
      </c>
      <c r="N18" s="76" t="s">
        <v>101</v>
      </c>
      <c r="O18" s="77" t="s">
        <v>129</v>
      </c>
      <c r="P18" s="78" t="s">
        <v>130</v>
      </c>
    </row>
    <row r="19" spans="1:16" ht="12.75" customHeight="1">
      <c r="A19" s="66" t="str">
        <f t="shared" si="0"/>
        <v>IBVS 5602 </v>
      </c>
      <c r="B19" s="2" t="str">
        <f t="shared" si="1"/>
        <v>II</v>
      </c>
      <c r="C19" s="66">
        <f t="shared" si="2"/>
        <v>53352.6518</v>
      </c>
      <c r="D19" t="str">
        <f t="shared" si="3"/>
        <v>vis</v>
      </c>
      <c r="E19">
        <f>VLOOKUP(C19,Active!C$21:E$973,3,FALSE)</f>
        <v>8788.5396278978988</v>
      </c>
      <c r="F19" s="2" t="s">
        <v>89</v>
      </c>
      <c r="G19" t="str">
        <f t="shared" si="4"/>
        <v>53352.6518</v>
      </c>
      <c r="H19" s="66">
        <f t="shared" si="5"/>
        <v>8788.5</v>
      </c>
      <c r="I19" s="75" t="s">
        <v>131</v>
      </c>
      <c r="J19" s="76" t="s">
        <v>132</v>
      </c>
      <c r="K19" s="75">
        <v>8788.5</v>
      </c>
      <c r="L19" s="75" t="s">
        <v>133</v>
      </c>
      <c r="M19" s="76" t="s">
        <v>100</v>
      </c>
      <c r="N19" s="76" t="s">
        <v>123</v>
      </c>
      <c r="O19" s="77" t="s">
        <v>134</v>
      </c>
      <c r="P19" s="78" t="s">
        <v>135</v>
      </c>
    </row>
    <row r="20" spans="1:16" ht="12.75" customHeight="1">
      <c r="A20" s="66" t="str">
        <f t="shared" si="0"/>
        <v>IBVS 5670 </v>
      </c>
      <c r="B20" s="2" t="str">
        <f t="shared" si="1"/>
        <v>II</v>
      </c>
      <c r="C20" s="66">
        <f t="shared" si="2"/>
        <v>53388.720500000003</v>
      </c>
      <c r="D20" t="str">
        <f t="shared" si="3"/>
        <v>vis</v>
      </c>
      <c r="E20">
        <f>VLOOKUP(C20,Active!C$21:E$973,3,FALSE)</f>
        <v>8804.5401513605611</v>
      </c>
      <c r="F20" s="2" t="s">
        <v>89</v>
      </c>
      <c r="G20" t="str">
        <f t="shared" si="4"/>
        <v>53388.7205</v>
      </c>
      <c r="H20" s="66">
        <f t="shared" si="5"/>
        <v>8804.5</v>
      </c>
      <c r="I20" s="75" t="s">
        <v>136</v>
      </c>
      <c r="J20" s="76" t="s">
        <v>137</v>
      </c>
      <c r="K20" s="75">
        <v>8804.5</v>
      </c>
      <c r="L20" s="75" t="s">
        <v>138</v>
      </c>
      <c r="M20" s="76" t="s">
        <v>100</v>
      </c>
      <c r="N20" s="76" t="s">
        <v>123</v>
      </c>
      <c r="O20" s="77" t="s">
        <v>139</v>
      </c>
      <c r="P20" s="78" t="s">
        <v>54</v>
      </c>
    </row>
    <row r="21" spans="1:16" ht="12.75" customHeight="1">
      <c r="A21" s="66" t="str">
        <f t="shared" si="0"/>
        <v>IBVS 5670 </v>
      </c>
      <c r="B21" s="2" t="str">
        <f t="shared" si="1"/>
        <v>I</v>
      </c>
      <c r="C21" s="66">
        <f t="shared" si="2"/>
        <v>53405.617599999998</v>
      </c>
      <c r="D21" t="str">
        <f t="shared" si="3"/>
        <v>vis</v>
      </c>
      <c r="E21">
        <f>VLOOKUP(C21,Active!C$21:E$973,3,FALSE)</f>
        <v>8812.0359148619027</v>
      </c>
      <c r="F21" s="2" t="s">
        <v>89</v>
      </c>
      <c r="G21" t="str">
        <f t="shared" si="4"/>
        <v>53405.6176</v>
      </c>
      <c r="H21" s="66">
        <f t="shared" si="5"/>
        <v>8812</v>
      </c>
      <c r="I21" s="75" t="s">
        <v>140</v>
      </c>
      <c r="J21" s="76" t="s">
        <v>141</v>
      </c>
      <c r="K21" s="75">
        <v>8812</v>
      </c>
      <c r="L21" s="75" t="s">
        <v>142</v>
      </c>
      <c r="M21" s="76" t="s">
        <v>100</v>
      </c>
      <c r="N21" s="76" t="s">
        <v>123</v>
      </c>
      <c r="O21" s="77" t="s">
        <v>139</v>
      </c>
      <c r="P21" s="78" t="s">
        <v>54</v>
      </c>
    </row>
    <row r="22" spans="1:16" ht="12.75" customHeight="1">
      <c r="A22" s="66" t="str">
        <f t="shared" si="0"/>
        <v>IBVS 5670 </v>
      </c>
      <c r="B22" s="2" t="str">
        <f t="shared" si="1"/>
        <v>II</v>
      </c>
      <c r="C22" s="66">
        <f t="shared" si="2"/>
        <v>53449.583200000001</v>
      </c>
      <c r="D22" t="str">
        <f t="shared" si="3"/>
        <v>vis</v>
      </c>
      <c r="E22">
        <f>VLOOKUP(C22,Active!C$21:E$973,3,FALSE)</f>
        <v>8831.5396012811525</v>
      </c>
      <c r="F22" s="2" t="s">
        <v>89</v>
      </c>
      <c r="G22" t="str">
        <f t="shared" si="4"/>
        <v>53449.5832</v>
      </c>
      <c r="H22" s="66">
        <f t="shared" si="5"/>
        <v>8831.5</v>
      </c>
      <c r="I22" s="75" t="s">
        <v>143</v>
      </c>
      <c r="J22" s="76" t="s">
        <v>144</v>
      </c>
      <c r="K22" s="75">
        <v>8831.5</v>
      </c>
      <c r="L22" s="75" t="s">
        <v>145</v>
      </c>
      <c r="M22" s="76" t="s">
        <v>100</v>
      </c>
      <c r="N22" s="76" t="s">
        <v>123</v>
      </c>
      <c r="O22" s="77" t="s">
        <v>139</v>
      </c>
      <c r="P22" s="78" t="s">
        <v>54</v>
      </c>
    </row>
    <row r="23" spans="1:16" ht="12.75" customHeight="1">
      <c r="A23" s="66" t="str">
        <f t="shared" si="0"/>
        <v>BAVM 178 </v>
      </c>
      <c r="B23" s="2" t="str">
        <f t="shared" si="1"/>
        <v>I</v>
      </c>
      <c r="C23" s="66">
        <f t="shared" si="2"/>
        <v>53635.549400000004</v>
      </c>
      <c r="D23" t="str">
        <f t="shared" si="3"/>
        <v>vis</v>
      </c>
      <c r="E23">
        <f>VLOOKUP(C23,Active!C$21:E$973,3,FALSE)</f>
        <v>8914.036518174802</v>
      </c>
      <c r="F23" s="2" t="s">
        <v>89</v>
      </c>
      <c r="G23" t="str">
        <f t="shared" si="4"/>
        <v>53635.5494</v>
      </c>
      <c r="H23" s="66">
        <f t="shared" si="5"/>
        <v>8914</v>
      </c>
      <c r="I23" s="75" t="s">
        <v>146</v>
      </c>
      <c r="J23" s="76" t="s">
        <v>147</v>
      </c>
      <c r="K23" s="75">
        <v>8914</v>
      </c>
      <c r="L23" s="75" t="s">
        <v>148</v>
      </c>
      <c r="M23" s="76" t="s">
        <v>149</v>
      </c>
      <c r="N23" s="76" t="s">
        <v>101</v>
      </c>
      <c r="O23" s="77" t="s">
        <v>150</v>
      </c>
      <c r="P23" s="78" t="s">
        <v>151</v>
      </c>
    </row>
    <row r="24" spans="1:16" ht="12.75" customHeight="1">
      <c r="A24" s="66" t="str">
        <f t="shared" si="0"/>
        <v>IBVS 5670 </v>
      </c>
      <c r="B24" s="2" t="str">
        <f t="shared" si="1"/>
        <v>II</v>
      </c>
      <c r="C24" s="66">
        <f t="shared" si="2"/>
        <v>53681.770299999996</v>
      </c>
      <c r="D24" t="str">
        <f t="shared" si="3"/>
        <v>vis</v>
      </c>
      <c r="E24">
        <f>VLOOKUP(C24,Active!C$21:E$973,3,FALSE)</f>
        <v>8934.540683695468</v>
      </c>
      <c r="F24" s="2" t="s">
        <v>89</v>
      </c>
      <c r="G24" t="str">
        <f t="shared" si="4"/>
        <v>53681.7703</v>
      </c>
      <c r="H24" s="66">
        <f t="shared" si="5"/>
        <v>8934.5</v>
      </c>
      <c r="I24" s="75" t="s">
        <v>152</v>
      </c>
      <c r="J24" s="76" t="s">
        <v>153</v>
      </c>
      <c r="K24" s="75">
        <v>8934.5</v>
      </c>
      <c r="L24" s="75" t="s">
        <v>154</v>
      </c>
      <c r="M24" s="76" t="s">
        <v>100</v>
      </c>
      <c r="N24" s="76" t="s">
        <v>123</v>
      </c>
      <c r="O24" s="77" t="s">
        <v>139</v>
      </c>
      <c r="P24" s="78" t="s">
        <v>54</v>
      </c>
    </row>
    <row r="25" spans="1:16" ht="12.75" customHeight="1">
      <c r="A25" s="66" t="str">
        <f t="shared" si="0"/>
        <v>IBVS 5670 </v>
      </c>
      <c r="B25" s="2" t="str">
        <f t="shared" si="1"/>
        <v>I</v>
      </c>
      <c r="C25" s="66">
        <f t="shared" si="2"/>
        <v>53691.907399999996</v>
      </c>
      <c r="D25" t="str">
        <f t="shared" si="3"/>
        <v>vis</v>
      </c>
      <c r="E25">
        <f>VLOOKUP(C25,Active!C$21:E$973,3,FALSE)</f>
        <v>8939.037627205862</v>
      </c>
      <c r="F25" s="2" t="s">
        <v>89</v>
      </c>
      <c r="G25" t="str">
        <f t="shared" si="4"/>
        <v>53691.9074</v>
      </c>
      <c r="H25" s="66">
        <f t="shared" si="5"/>
        <v>8939</v>
      </c>
      <c r="I25" s="75" t="s">
        <v>155</v>
      </c>
      <c r="J25" s="76" t="s">
        <v>156</v>
      </c>
      <c r="K25" s="75">
        <v>8939</v>
      </c>
      <c r="L25" s="75" t="s">
        <v>157</v>
      </c>
      <c r="M25" s="76" t="s">
        <v>100</v>
      </c>
      <c r="N25" s="76" t="s">
        <v>123</v>
      </c>
      <c r="O25" s="77" t="s">
        <v>139</v>
      </c>
      <c r="P25" s="78" t="s">
        <v>54</v>
      </c>
    </row>
    <row r="26" spans="1:16" ht="12.75" customHeight="1">
      <c r="A26" s="66" t="str">
        <f t="shared" si="0"/>
        <v>IBVS 5764 </v>
      </c>
      <c r="B26" s="2" t="str">
        <f t="shared" si="1"/>
        <v>I</v>
      </c>
      <c r="C26" s="66">
        <f t="shared" si="2"/>
        <v>53734.736799999999</v>
      </c>
      <c r="D26" t="str">
        <f t="shared" si="3"/>
        <v>vis</v>
      </c>
      <c r="E26">
        <f>VLOOKUP(C26,Active!C$21:E$973,3,FALSE)</f>
        <v>8958.0372811881716</v>
      </c>
      <c r="F26" s="2" t="s">
        <v>89</v>
      </c>
      <c r="G26" t="str">
        <f t="shared" si="4"/>
        <v>53734.7368</v>
      </c>
      <c r="H26" s="66">
        <f t="shared" si="5"/>
        <v>8958</v>
      </c>
      <c r="I26" s="75" t="s">
        <v>158</v>
      </c>
      <c r="J26" s="76" t="s">
        <v>159</v>
      </c>
      <c r="K26" s="75">
        <v>8958</v>
      </c>
      <c r="L26" s="75" t="s">
        <v>160</v>
      </c>
      <c r="M26" s="76" t="s">
        <v>149</v>
      </c>
      <c r="N26" s="76" t="s">
        <v>89</v>
      </c>
      <c r="O26" s="77" t="s">
        <v>139</v>
      </c>
      <c r="P26" s="78" t="s">
        <v>161</v>
      </c>
    </row>
    <row r="27" spans="1:16" ht="12.75" customHeight="1">
      <c r="A27" s="66" t="str">
        <f t="shared" si="0"/>
        <v>IBVS 5764 </v>
      </c>
      <c r="B27" s="2" t="str">
        <f t="shared" si="1"/>
        <v>I</v>
      </c>
      <c r="C27" s="66">
        <f t="shared" si="2"/>
        <v>53734.737099999998</v>
      </c>
      <c r="D27" t="str">
        <f t="shared" si="3"/>
        <v>vis</v>
      </c>
      <c r="E27">
        <f>VLOOKUP(C27,Active!C$21:E$973,3,FALSE)</f>
        <v>8958.0374142718993</v>
      </c>
      <c r="F27" s="2" t="s">
        <v>89</v>
      </c>
      <c r="G27" t="str">
        <f t="shared" si="4"/>
        <v>53734.7371</v>
      </c>
      <c r="H27" s="66">
        <f t="shared" si="5"/>
        <v>8958</v>
      </c>
      <c r="I27" s="75" t="s">
        <v>162</v>
      </c>
      <c r="J27" s="76" t="s">
        <v>163</v>
      </c>
      <c r="K27" s="75">
        <v>8958</v>
      </c>
      <c r="L27" s="75" t="s">
        <v>164</v>
      </c>
      <c r="M27" s="76" t="s">
        <v>149</v>
      </c>
      <c r="N27" s="76" t="s">
        <v>89</v>
      </c>
      <c r="O27" s="77" t="s">
        <v>139</v>
      </c>
      <c r="P27" s="78" t="s">
        <v>161</v>
      </c>
    </row>
    <row r="28" spans="1:16" ht="12.75" customHeight="1">
      <c r="A28" s="66" t="str">
        <f t="shared" si="0"/>
        <v>IBVS 5764 </v>
      </c>
      <c r="B28" s="2" t="str">
        <f t="shared" si="1"/>
        <v>II</v>
      </c>
      <c r="C28" s="66">
        <f t="shared" si="2"/>
        <v>53760.666700000002</v>
      </c>
      <c r="D28" t="str">
        <f t="shared" si="3"/>
        <v>vis</v>
      </c>
      <c r="E28">
        <f>VLOOKUP(C28,Active!C$21:E$973,3,FALSE)</f>
        <v>8969.5401069993186</v>
      </c>
      <c r="F28" s="2" t="s">
        <v>89</v>
      </c>
      <c r="G28" t="str">
        <f t="shared" si="4"/>
        <v>53760.6667</v>
      </c>
      <c r="H28" s="66">
        <f t="shared" si="5"/>
        <v>8969.5</v>
      </c>
      <c r="I28" s="75" t="s">
        <v>165</v>
      </c>
      <c r="J28" s="76" t="s">
        <v>166</v>
      </c>
      <c r="K28" s="75">
        <v>8969.5</v>
      </c>
      <c r="L28" s="75" t="s">
        <v>167</v>
      </c>
      <c r="M28" s="76" t="s">
        <v>149</v>
      </c>
      <c r="N28" s="76" t="s">
        <v>89</v>
      </c>
      <c r="O28" s="77" t="s">
        <v>139</v>
      </c>
      <c r="P28" s="78" t="s">
        <v>161</v>
      </c>
    </row>
    <row r="29" spans="1:16" ht="12.75" customHeight="1">
      <c r="A29" s="66" t="str">
        <f t="shared" si="0"/>
        <v>IBVS 5764 </v>
      </c>
      <c r="B29" s="2" t="str">
        <f t="shared" si="1"/>
        <v>II</v>
      </c>
      <c r="C29" s="66">
        <f t="shared" si="2"/>
        <v>54010.884899999997</v>
      </c>
      <c r="D29" t="str">
        <f t="shared" si="3"/>
        <v>vis</v>
      </c>
      <c r="E29">
        <f>VLOOKUP(C29,Active!C$21:E$973,3,FALSE)</f>
        <v>9080.5400094045817</v>
      </c>
      <c r="F29" s="2" t="s">
        <v>89</v>
      </c>
      <c r="G29" t="str">
        <f t="shared" si="4"/>
        <v>54010.8849</v>
      </c>
      <c r="H29" s="66">
        <f t="shared" si="5"/>
        <v>9080.5</v>
      </c>
      <c r="I29" s="75" t="s">
        <v>168</v>
      </c>
      <c r="J29" s="76" t="s">
        <v>169</v>
      </c>
      <c r="K29" s="75">
        <v>9080.5</v>
      </c>
      <c r="L29" s="75" t="s">
        <v>170</v>
      </c>
      <c r="M29" s="76" t="s">
        <v>149</v>
      </c>
      <c r="N29" s="76" t="s">
        <v>89</v>
      </c>
      <c r="O29" s="77" t="s">
        <v>139</v>
      </c>
      <c r="P29" s="78" t="s">
        <v>161</v>
      </c>
    </row>
    <row r="30" spans="1:16" ht="12.75" customHeight="1">
      <c r="A30" s="66" t="str">
        <f t="shared" si="0"/>
        <v>BAVM 183 </v>
      </c>
      <c r="B30" s="2" t="str">
        <f t="shared" si="1"/>
        <v>I</v>
      </c>
      <c r="C30" s="66">
        <f t="shared" si="2"/>
        <v>54025.531999999999</v>
      </c>
      <c r="D30" t="str">
        <f t="shared" si="3"/>
        <v>vis</v>
      </c>
      <c r="E30">
        <f>VLOOKUP(C30,Active!C$21:E$973,3,FALSE)</f>
        <v>9087.0376449503601</v>
      </c>
      <c r="F30" s="2" t="s">
        <v>89</v>
      </c>
      <c r="G30" t="str">
        <f t="shared" si="4"/>
        <v>54025.5320</v>
      </c>
      <c r="H30" s="66">
        <f t="shared" si="5"/>
        <v>9087</v>
      </c>
      <c r="I30" s="75" t="s">
        <v>171</v>
      </c>
      <c r="J30" s="76" t="s">
        <v>172</v>
      </c>
      <c r="K30" s="75">
        <v>9087</v>
      </c>
      <c r="L30" s="75" t="s">
        <v>173</v>
      </c>
      <c r="M30" s="76" t="s">
        <v>149</v>
      </c>
      <c r="N30" s="76" t="s">
        <v>101</v>
      </c>
      <c r="O30" s="77" t="s">
        <v>174</v>
      </c>
      <c r="P30" s="78" t="s">
        <v>175</v>
      </c>
    </row>
    <row r="31" spans="1:16" ht="12.75" customHeight="1">
      <c r="A31" s="66" t="str">
        <f t="shared" si="0"/>
        <v>IBVS 5764 </v>
      </c>
      <c r="B31" s="2" t="str">
        <f t="shared" si="1"/>
        <v>II</v>
      </c>
      <c r="C31" s="66">
        <f t="shared" si="2"/>
        <v>54028.921600000001</v>
      </c>
      <c r="D31" t="str">
        <f t="shared" si="3"/>
        <v>vis</v>
      </c>
      <c r="E31">
        <f>VLOOKUP(C31,Active!C$21:E$973,3,FALSE)</f>
        <v>9088.5413136251136</v>
      </c>
      <c r="F31" s="2" t="s">
        <v>89</v>
      </c>
      <c r="G31" t="str">
        <f t="shared" si="4"/>
        <v>54028.9216</v>
      </c>
      <c r="H31" s="66">
        <f t="shared" si="5"/>
        <v>9088.5</v>
      </c>
      <c r="I31" s="75" t="s">
        <v>176</v>
      </c>
      <c r="J31" s="76" t="s">
        <v>177</v>
      </c>
      <c r="K31" s="75">
        <v>9088.5</v>
      </c>
      <c r="L31" s="75" t="s">
        <v>178</v>
      </c>
      <c r="M31" s="76" t="s">
        <v>149</v>
      </c>
      <c r="N31" s="76" t="s">
        <v>89</v>
      </c>
      <c r="O31" s="77" t="s">
        <v>139</v>
      </c>
      <c r="P31" s="78" t="s">
        <v>161</v>
      </c>
    </row>
    <row r="32" spans="1:16" ht="12.75" customHeight="1">
      <c r="A32" s="66" t="str">
        <f t="shared" si="0"/>
        <v>IBVS 5764 </v>
      </c>
      <c r="B32" s="2" t="str">
        <f t="shared" si="1"/>
        <v>II</v>
      </c>
      <c r="C32" s="66">
        <f t="shared" si="2"/>
        <v>54037.935400000002</v>
      </c>
      <c r="D32" t="str">
        <f t="shared" si="3"/>
        <v>vis</v>
      </c>
      <c r="E32">
        <f>VLOOKUP(C32,Active!C$21:E$973,3,FALSE)</f>
        <v>9092.5399472988447</v>
      </c>
      <c r="F32" s="2" t="s">
        <v>89</v>
      </c>
      <c r="G32" t="str">
        <f t="shared" si="4"/>
        <v>54037.9354</v>
      </c>
      <c r="H32" s="66">
        <f t="shared" si="5"/>
        <v>9092.5</v>
      </c>
      <c r="I32" s="75" t="s">
        <v>179</v>
      </c>
      <c r="J32" s="76" t="s">
        <v>180</v>
      </c>
      <c r="K32" s="75">
        <v>9092.5</v>
      </c>
      <c r="L32" s="75" t="s">
        <v>181</v>
      </c>
      <c r="M32" s="76" t="s">
        <v>149</v>
      </c>
      <c r="N32" s="76" t="s">
        <v>89</v>
      </c>
      <c r="O32" s="77" t="s">
        <v>139</v>
      </c>
      <c r="P32" s="78" t="s">
        <v>161</v>
      </c>
    </row>
    <row r="33" spans="1:16" ht="12.75" customHeight="1">
      <c r="A33" s="66" t="str">
        <f t="shared" si="0"/>
        <v>IBVS 5764 </v>
      </c>
      <c r="B33" s="2" t="str">
        <f t="shared" si="1"/>
        <v>II</v>
      </c>
      <c r="C33" s="66">
        <f t="shared" si="2"/>
        <v>54037.935599999997</v>
      </c>
      <c r="D33" t="str">
        <f t="shared" si="3"/>
        <v>vis</v>
      </c>
      <c r="E33">
        <f>VLOOKUP(C33,Active!C$21:E$973,3,FALSE)</f>
        <v>9092.540036021328</v>
      </c>
      <c r="F33" s="2" t="s">
        <v>89</v>
      </c>
      <c r="G33" t="str">
        <f t="shared" si="4"/>
        <v>54037.9356</v>
      </c>
      <c r="H33" s="66">
        <f t="shared" si="5"/>
        <v>9092.5</v>
      </c>
      <c r="I33" s="75" t="s">
        <v>182</v>
      </c>
      <c r="J33" s="76" t="s">
        <v>183</v>
      </c>
      <c r="K33" s="75">
        <v>9092.5</v>
      </c>
      <c r="L33" s="75" t="s">
        <v>184</v>
      </c>
      <c r="M33" s="76" t="s">
        <v>149</v>
      </c>
      <c r="N33" s="76" t="s">
        <v>89</v>
      </c>
      <c r="O33" s="77" t="s">
        <v>139</v>
      </c>
      <c r="P33" s="78" t="s">
        <v>161</v>
      </c>
    </row>
    <row r="34" spans="1:16" ht="12.75" customHeight="1">
      <c r="A34" s="66" t="str">
        <f t="shared" si="0"/>
        <v>IBVS 5764 </v>
      </c>
      <c r="B34" s="2" t="str">
        <f t="shared" si="1"/>
        <v>II</v>
      </c>
      <c r="C34" s="66">
        <f t="shared" si="2"/>
        <v>54053.715400000001</v>
      </c>
      <c r="D34" t="str">
        <f t="shared" si="3"/>
        <v>vis</v>
      </c>
      <c r="E34">
        <f>VLOOKUP(C34,Active!C$21:E$973,3,FALSE)</f>
        <v>9099.5401513605593</v>
      </c>
      <c r="F34" s="2" t="s">
        <v>89</v>
      </c>
      <c r="G34" t="str">
        <f t="shared" si="4"/>
        <v>54053.7154</v>
      </c>
      <c r="H34" s="66">
        <f t="shared" si="5"/>
        <v>9099.5</v>
      </c>
      <c r="I34" s="75" t="s">
        <v>185</v>
      </c>
      <c r="J34" s="76" t="s">
        <v>186</v>
      </c>
      <c r="K34" s="75">
        <v>9099.5</v>
      </c>
      <c r="L34" s="75" t="s">
        <v>138</v>
      </c>
      <c r="M34" s="76" t="s">
        <v>149</v>
      </c>
      <c r="N34" s="76" t="s">
        <v>89</v>
      </c>
      <c r="O34" s="77" t="s">
        <v>139</v>
      </c>
      <c r="P34" s="78" t="s">
        <v>161</v>
      </c>
    </row>
    <row r="35" spans="1:16" ht="12.75" customHeight="1">
      <c r="A35" s="66" t="str">
        <f t="shared" si="0"/>
        <v>IBVS 5764 </v>
      </c>
      <c r="B35" s="2" t="str">
        <f t="shared" si="1"/>
        <v>I</v>
      </c>
      <c r="C35" s="66">
        <f t="shared" si="2"/>
        <v>54061.6011</v>
      </c>
      <c r="D35" t="str">
        <f t="shared" si="3"/>
        <v>vis</v>
      </c>
      <c r="E35">
        <f>VLOOKUP(C35,Active!C$21:E$973,3,FALSE)</f>
        <v>9103.0383458579909</v>
      </c>
      <c r="F35" s="2" t="s">
        <v>89</v>
      </c>
      <c r="G35" t="str">
        <f t="shared" si="4"/>
        <v>54061.6011</v>
      </c>
      <c r="H35" s="66">
        <f t="shared" si="5"/>
        <v>9103</v>
      </c>
      <c r="I35" s="75" t="s">
        <v>187</v>
      </c>
      <c r="J35" s="76" t="s">
        <v>188</v>
      </c>
      <c r="K35" s="75">
        <v>9103</v>
      </c>
      <c r="L35" s="75" t="s">
        <v>189</v>
      </c>
      <c r="M35" s="76" t="s">
        <v>149</v>
      </c>
      <c r="N35" s="76" t="s">
        <v>89</v>
      </c>
      <c r="O35" s="77" t="s">
        <v>139</v>
      </c>
      <c r="P35" s="78" t="s">
        <v>161</v>
      </c>
    </row>
    <row r="36" spans="1:16" ht="12.75" customHeight="1">
      <c r="A36" s="66" t="str">
        <f t="shared" si="0"/>
        <v>IBVS 5764 </v>
      </c>
      <c r="B36" s="2" t="str">
        <f t="shared" si="1"/>
        <v>I</v>
      </c>
      <c r="C36" s="66">
        <f t="shared" si="2"/>
        <v>54070.616499999996</v>
      </c>
      <c r="D36" t="str">
        <f t="shared" si="3"/>
        <v>vis</v>
      </c>
      <c r="E36">
        <f>VLOOKUP(C36,Active!C$21:E$973,3,FALSE)</f>
        <v>9107.0376893116008</v>
      </c>
      <c r="F36" s="2" t="s">
        <v>89</v>
      </c>
      <c r="G36" t="str">
        <f t="shared" si="4"/>
        <v>54070.6165</v>
      </c>
      <c r="H36" s="66">
        <f t="shared" si="5"/>
        <v>9107</v>
      </c>
      <c r="I36" s="75" t="s">
        <v>190</v>
      </c>
      <c r="J36" s="76" t="s">
        <v>191</v>
      </c>
      <c r="K36" s="75">
        <v>9107</v>
      </c>
      <c r="L36" s="75" t="s">
        <v>192</v>
      </c>
      <c r="M36" s="76" t="s">
        <v>149</v>
      </c>
      <c r="N36" s="76" t="s">
        <v>89</v>
      </c>
      <c r="O36" s="77" t="s">
        <v>139</v>
      </c>
      <c r="P36" s="78" t="s">
        <v>161</v>
      </c>
    </row>
    <row r="37" spans="1:16" ht="12.75" customHeight="1">
      <c r="A37" s="66" t="str">
        <f t="shared" si="0"/>
        <v>IBVS 5764 </v>
      </c>
      <c r="B37" s="2" t="str">
        <f t="shared" si="1"/>
        <v>II</v>
      </c>
      <c r="C37" s="66">
        <f t="shared" si="2"/>
        <v>54107.815000000002</v>
      </c>
      <c r="D37" t="str">
        <f t="shared" si="3"/>
        <v>vis</v>
      </c>
      <c r="E37">
        <f>VLOOKUP(C37,Active!C$21:E$973,3,FALSE)</f>
        <v>9123.5394060916879</v>
      </c>
      <c r="F37" s="2" t="s">
        <v>89</v>
      </c>
      <c r="G37" t="str">
        <f t="shared" si="4"/>
        <v>54107.815</v>
      </c>
      <c r="H37" s="66">
        <f t="shared" si="5"/>
        <v>9123.5</v>
      </c>
      <c r="I37" s="75" t="s">
        <v>193</v>
      </c>
      <c r="J37" s="76" t="s">
        <v>194</v>
      </c>
      <c r="K37" s="75">
        <v>9123.5</v>
      </c>
      <c r="L37" s="75" t="s">
        <v>195</v>
      </c>
      <c r="M37" s="76" t="s">
        <v>149</v>
      </c>
      <c r="N37" s="76" t="s">
        <v>89</v>
      </c>
      <c r="O37" s="77" t="s">
        <v>139</v>
      </c>
      <c r="P37" s="78" t="s">
        <v>161</v>
      </c>
    </row>
    <row r="38" spans="1:16" ht="12.75" customHeight="1">
      <c r="A38" s="66" t="str">
        <f t="shared" si="0"/>
        <v>IBVS 5764 </v>
      </c>
      <c r="B38" s="2" t="str">
        <f t="shared" si="1"/>
        <v>I</v>
      </c>
      <c r="C38" s="66">
        <f t="shared" si="2"/>
        <v>54124.719100000002</v>
      </c>
      <c r="D38" t="str">
        <f t="shared" si="3"/>
        <v>vis</v>
      </c>
      <c r="E38">
        <f>VLOOKUP(C38,Active!C$21:E$973,3,FALSE)</f>
        <v>9131.0382748800039</v>
      </c>
      <c r="F38" s="2" t="s">
        <v>89</v>
      </c>
      <c r="G38" t="str">
        <f t="shared" si="4"/>
        <v>54124.7191</v>
      </c>
      <c r="H38" s="66">
        <f t="shared" si="5"/>
        <v>9131</v>
      </c>
      <c r="I38" s="75" t="s">
        <v>196</v>
      </c>
      <c r="J38" s="76" t="s">
        <v>197</v>
      </c>
      <c r="K38" s="75">
        <v>9131</v>
      </c>
      <c r="L38" s="75" t="s">
        <v>198</v>
      </c>
      <c r="M38" s="76" t="s">
        <v>149</v>
      </c>
      <c r="N38" s="76" t="s">
        <v>89</v>
      </c>
      <c r="O38" s="77" t="s">
        <v>139</v>
      </c>
      <c r="P38" s="78" t="s">
        <v>161</v>
      </c>
    </row>
    <row r="39" spans="1:16" ht="12.75" customHeight="1">
      <c r="A39" s="66" t="str">
        <f t="shared" si="0"/>
        <v>IBVS 5764 </v>
      </c>
      <c r="B39" s="2" t="str">
        <f t="shared" si="1"/>
        <v>I</v>
      </c>
      <c r="C39" s="66">
        <f t="shared" si="2"/>
        <v>54176.568899999998</v>
      </c>
      <c r="D39" t="str">
        <f t="shared" si="3"/>
        <v>vis</v>
      </c>
      <c r="E39">
        <f>VLOOKUP(C39,Active!C$21:E$973,3,FALSE)</f>
        <v>9154.0394903780452</v>
      </c>
      <c r="F39" s="2" t="s">
        <v>89</v>
      </c>
      <c r="G39" t="str">
        <f t="shared" si="4"/>
        <v>54176.5689</v>
      </c>
      <c r="H39" s="66">
        <f t="shared" si="5"/>
        <v>9154</v>
      </c>
      <c r="I39" s="75" t="s">
        <v>199</v>
      </c>
      <c r="J39" s="76" t="s">
        <v>200</v>
      </c>
      <c r="K39" s="75">
        <v>9154</v>
      </c>
      <c r="L39" s="75" t="s">
        <v>201</v>
      </c>
      <c r="M39" s="76" t="s">
        <v>149</v>
      </c>
      <c r="N39" s="76" t="s">
        <v>89</v>
      </c>
      <c r="O39" s="77" t="s">
        <v>139</v>
      </c>
      <c r="P39" s="78" t="s">
        <v>161</v>
      </c>
    </row>
    <row r="40" spans="1:16" ht="12.75" customHeight="1">
      <c r="A40" s="66" t="str">
        <f t="shared" si="0"/>
        <v>BAVM 209 </v>
      </c>
      <c r="B40" s="2" t="str">
        <f t="shared" si="1"/>
        <v>I</v>
      </c>
      <c r="C40" s="66">
        <f t="shared" si="2"/>
        <v>54830.294600000001</v>
      </c>
      <c r="D40" t="str">
        <f t="shared" si="3"/>
        <v>vis</v>
      </c>
      <c r="E40">
        <f>VLOOKUP(C40,Active!C$21:E$973,3,FALSE)</f>
        <v>9444.0403332416536</v>
      </c>
      <c r="F40" s="2" t="s">
        <v>89</v>
      </c>
      <c r="G40" t="str">
        <f t="shared" si="4"/>
        <v>54830.2946</v>
      </c>
      <c r="H40" s="66">
        <f t="shared" si="5"/>
        <v>9444</v>
      </c>
      <c r="I40" s="75" t="s">
        <v>202</v>
      </c>
      <c r="J40" s="76" t="s">
        <v>203</v>
      </c>
      <c r="K40" s="75">
        <v>9444</v>
      </c>
      <c r="L40" s="75" t="s">
        <v>204</v>
      </c>
      <c r="M40" s="76" t="s">
        <v>149</v>
      </c>
      <c r="N40" s="76" t="s">
        <v>205</v>
      </c>
      <c r="O40" s="77" t="s">
        <v>206</v>
      </c>
      <c r="P40" s="78" t="s">
        <v>207</v>
      </c>
    </row>
    <row r="41" spans="1:16" ht="12.75" customHeight="1">
      <c r="A41" s="66" t="str">
        <f t="shared" si="0"/>
        <v>IBVS 5894 </v>
      </c>
      <c r="B41" s="2" t="str">
        <f t="shared" si="1"/>
        <v>II</v>
      </c>
      <c r="C41" s="66">
        <f t="shared" si="2"/>
        <v>54833.674200000001</v>
      </c>
      <c r="D41" t="str">
        <f t="shared" si="3"/>
        <v>vis</v>
      </c>
      <c r="E41">
        <f>VLOOKUP(C41,Active!C$21:E$973,3,FALSE)</f>
        <v>9445.5395657921599</v>
      </c>
      <c r="F41" s="2" t="s">
        <v>89</v>
      </c>
      <c r="G41" t="str">
        <f t="shared" si="4"/>
        <v>54833.6742</v>
      </c>
      <c r="H41" s="66">
        <f t="shared" si="5"/>
        <v>9445.5</v>
      </c>
      <c r="I41" s="75" t="s">
        <v>208</v>
      </c>
      <c r="J41" s="76" t="s">
        <v>209</v>
      </c>
      <c r="K41" s="75" t="s">
        <v>210</v>
      </c>
      <c r="L41" s="75" t="s">
        <v>211</v>
      </c>
      <c r="M41" s="76" t="s">
        <v>149</v>
      </c>
      <c r="N41" s="76" t="s">
        <v>89</v>
      </c>
      <c r="O41" s="77" t="s">
        <v>212</v>
      </c>
      <c r="P41" s="78" t="s">
        <v>213</v>
      </c>
    </row>
    <row r="42" spans="1:16" ht="12.75" customHeight="1">
      <c r="A42" s="66" t="str">
        <f t="shared" si="0"/>
        <v>IBVS 5972 </v>
      </c>
      <c r="B42" s="2" t="str">
        <f t="shared" si="1"/>
        <v>II</v>
      </c>
      <c r="C42" s="66">
        <f t="shared" si="2"/>
        <v>55241.6872</v>
      </c>
      <c r="D42" t="str">
        <f t="shared" si="3"/>
        <v>vis</v>
      </c>
      <c r="E42">
        <f>VLOOKUP(C42,Active!C$21:E$973,3,FALSE)</f>
        <v>9626.5392020299714</v>
      </c>
      <c r="F42" s="2" t="s">
        <v>89</v>
      </c>
      <c r="G42" t="str">
        <f t="shared" si="4"/>
        <v>55241.6872</v>
      </c>
      <c r="H42" s="66">
        <f t="shared" si="5"/>
        <v>9626.5</v>
      </c>
      <c r="I42" s="75" t="s">
        <v>214</v>
      </c>
      <c r="J42" s="76" t="s">
        <v>215</v>
      </c>
      <c r="K42" s="75" t="s">
        <v>216</v>
      </c>
      <c r="L42" s="75" t="s">
        <v>217</v>
      </c>
      <c r="M42" s="76" t="s">
        <v>149</v>
      </c>
      <c r="N42" s="76" t="s">
        <v>89</v>
      </c>
      <c r="O42" s="77" t="s">
        <v>124</v>
      </c>
      <c r="P42" s="78" t="s">
        <v>218</v>
      </c>
    </row>
    <row r="43" spans="1:16" ht="12.75" customHeight="1">
      <c r="A43" s="66" t="str">
        <f t="shared" ref="A43:A74" si="6">P43</f>
        <v>IBVS 5972 </v>
      </c>
      <c r="B43" s="2" t="str">
        <f t="shared" ref="B43:B74" si="7">IF(H43=INT(H43),"I","II")</f>
        <v>II</v>
      </c>
      <c r="C43" s="66">
        <f t="shared" ref="C43:C74" si="8">1*G43</f>
        <v>55473.872300000003</v>
      </c>
      <c r="D43" t="str">
        <f t="shared" ref="D43:D74" si="9">VLOOKUP(F43,I$1:J$5,2,FALSE)</f>
        <v>vis</v>
      </c>
      <c r="E43">
        <f>VLOOKUP(C43,Active!C$21:E$973,3,FALSE)</f>
        <v>9729.5393972194379</v>
      </c>
      <c r="F43" s="2" t="s">
        <v>89</v>
      </c>
      <c r="G43" t="str">
        <f t="shared" ref="G43:G74" si="10">MID(I43,3,LEN(I43)-3)</f>
        <v>55473.8723</v>
      </c>
      <c r="H43" s="66">
        <f t="shared" ref="H43:H74" si="11">1*K43</f>
        <v>9729.5</v>
      </c>
      <c r="I43" s="75" t="s">
        <v>219</v>
      </c>
      <c r="J43" s="76" t="s">
        <v>220</v>
      </c>
      <c r="K43" s="75" t="s">
        <v>221</v>
      </c>
      <c r="L43" s="75" t="s">
        <v>222</v>
      </c>
      <c r="M43" s="76" t="s">
        <v>149</v>
      </c>
      <c r="N43" s="76" t="s">
        <v>89</v>
      </c>
      <c r="O43" s="77" t="s">
        <v>124</v>
      </c>
      <c r="P43" s="78" t="s">
        <v>218</v>
      </c>
    </row>
    <row r="44" spans="1:16" ht="12.75" customHeight="1">
      <c r="A44" s="66" t="str">
        <f t="shared" si="6"/>
        <v>IBVS 5972 </v>
      </c>
      <c r="B44" s="2" t="str">
        <f t="shared" si="7"/>
        <v>I</v>
      </c>
      <c r="C44" s="66">
        <f t="shared" si="8"/>
        <v>55490.7857</v>
      </c>
      <c r="D44" t="str">
        <f t="shared" si="9"/>
        <v>vis</v>
      </c>
      <c r="E44">
        <f>VLOOKUP(C44,Active!C$21:E$973,3,FALSE)</f>
        <v>9737.0423916033051</v>
      </c>
      <c r="F44" s="2" t="s">
        <v>89</v>
      </c>
      <c r="G44" t="str">
        <f t="shared" si="10"/>
        <v>55490.7857</v>
      </c>
      <c r="H44" s="66">
        <f t="shared" si="11"/>
        <v>9737</v>
      </c>
      <c r="I44" s="75" t="s">
        <v>223</v>
      </c>
      <c r="J44" s="76" t="s">
        <v>224</v>
      </c>
      <c r="K44" s="75" t="s">
        <v>225</v>
      </c>
      <c r="L44" s="75" t="s">
        <v>226</v>
      </c>
      <c r="M44" s="76" t="s">
        <v>149</v>
      </c>
      <c r="N44" s="76" t="s">
        <v>89</v>
      </c>
      <c r="O44" s="77" t="s">
        <v>124</v>
      </c>
      <c r="P44" s="78" t="s">
        <v>218</v>
      </c>
    </row>
    <row r="45" spans="1:16" ht="12.75" customHeight="1">
      <c r="A45" s="66" t="str">
        <f t="shared" si="6"/>
        <v>IBVS 5972 </v>
      </c>
      <c r="B45" s="2" t="str">
        <f t="shared" si="7"/>
        <v>I</v>
      </c>
      <c r="C45" s="66">
        <f t="shared" si="8"/>
        <v>55490.786500000002</v>
      </c>
      <c r="D45" t="str">
        <f t="shared" si="9"/>
        <v>vis</v>
      </c>
      <c r="E45">
        <f>VLOOKUP(C45,Active!C$21:E$973,3,FALSE)</f>
        <v>9737.0427464932454</v>
      </c>
      <c r="F45" s="2" t="s">
        <v>89</v>
      </c>
      <c r="G45" t="str">
        <f t="shared" si="10"/>
        <v>55490.7865</v>
      </c>
      <c r="H45" s="66">
        <f t="shared" si="11"/>
        <v>9737</v>
      </c>
      <c r="I45" s="75" t="s">
        <v>227</v>
      </c>
      <c r="J45" s="76" t="s">
        <v>228</v>
      </c>
      <c r="K45" s="75" t="s">
        <v>225</v>
      </c>
      <c r="L45" s="75" t="s">
        <v>229</v>
      </c>
      <c r="M45" s="76" t="s">
        <v>149</v>
      </c>
      <c r="N45" s="76" t="s">
        <v>89</v>
      </c>
      <c r="O45" s="77" t="s">
        <v>124</v>
      </c>
      <c r="P45" s="78" t="s">
        <v>218</v>
      </c>
    </row>
    <row r="46" spans="1:16" ht="12.75" customHeight="1">
      <c r="A46" s="66" t="str">
        <f t="shared" si="6"/>
        <v>IBVS 5972 </v>
      </c>
      <c r="B46" s="2" t="str">
        <f t="shared" si="7"/>
        <v>II</v>
      </c>
      <c r="C46" s="66">
        <f t="shared" si="8"/>
        <v>55500.919399999999</v>
      </c>
      <c r="D46" t="str">
        <f t="shared" si="9"/>
        <v>vis</v>
      </c>
      <c r="E46">
        <f>VLOOKUP(C46,Active!C$21:E$973,3,FALSE)</f>
        <v>9741.5378268314544</v>
      </c>
      <c r="F46" s="2" t="s">
        <v>89</v>
      </c>
      <c r="G46" t="str">
        <f t="shared" si="10"/>
        <v>55500.9194</v>
      </c>
      <c r="H46" s="66">
        <f t="shared" si="11"/>
        <v>9741.5</v>
      </c>
      <c r="I46" s="75" t="s">
        <v>230</v>
      </c>
      <c r="J46" s="76" t="s">
        <v>231</v>
      </c>
      <c r="K46" s="75" t="s">
        <v>232</v>
      </c>
      <c r="L46" s="75" t="s">
        <v>233</v>
      </c>
      <c r="M46" s="76" t="s">
        <v>149</v>
      </c>
      <c r="N46" s="76" t="s">
        <v>89</v>
      </c>
      <c r="O46" s="77" t="s">
        <v>124</v>
      </c>
      <c r="P46" s="78" t="s">
        <v>218</v>
      </c>
    </row>
    <row r="47" spans="1:16" ht="12.75" customHeight="1">
      <c r="A47" s="66" t="str">
        <f t="shared" si="6"/>
        <v>IBVS 5972 </v>
      </c>
      <c r="B47" s="2" t="str">
        <f t="shared" si="7"/>
        <v>II</v>
      </c>
      <c r="C47" s="66">
        <f t="shared" si="8"/>
        <v>55507.685400000002</v>
      </c>
      <c r="D47" t="str">
        <f t="shared" si="9"/>
        <v>vis</v>
      </c>
      <c r="E47">
        <f>VLOOKUP(C47,Active!C$21:E$973,3,FALSE)</f>
        <v>9744.5393084969528</v>
      </c>
      <c r="F47" s="2" t="s">
        <v>89</v>
      </c>
      <c r="G47" t="str">
        <f t="shared" si="10"/>
        <v>55507.6854</v>
      </c>
      <c r="H47" s="66">
        <f t="shared" si="11"/>
        <v>9744.5</v>
      </c>
      <c r="I47" s="75" t="s">
        <v>234</v>
      </c>
      <c r="J47" s="76" t="s">
        <v>235</v>
      </c>
      <c r="K47" s="75" t="s">
        <v>236</v>
      </c>
      <c r="L47" s="75" t="s">
        <v>237</v>
      </c>
      <c r="M47" s="76" t="s">
        <v>149</v>
      </c>
      <c r="N47" s="76" t="s">
        <v>89</v>
      </c>
      <c r="O47" s="77" t="s">
        <v>124</v>
      </c>
      <c r="P47" s="78" t="s">
        <v>218</v>
      </c>
    </row>
    <row r="48" spans="1:16" ht="12.75" customHeight="1">
      <c r="A48" s="66" t="str">
        <f t="shared" si="6"/>
        <v>IBVS 5972 </v>
      </c>
      <c r="B48" s="2" t="str">
        <f t="shared" si="7"/>
        <v>II</v>
      </c>
      <c r="C48" s="66">
        <f t="shared" si="8"/>
        <v>55507.686199999996</v>
      </c>
      <c r="D48" t="str">
        <f t="shared" si="9"/>
        <v>vis</v>
      </c>
      <c r="E48">
        <f>VLOOKUP(C48,Active!C$21:E$973,3,FALSE)</f>
        <v>9744.5396633868913</v>
      </c>
      <c r="F48" s="2" t="s">
        <v>89</v>
      </c>
      <c r="G48" t="str">
        <f t="shared" si="10"/>
        <v>55507.6862</v>
      </c>
      <c r="H48" s="66">
        <f t="shared" si="11"/>
        <v>9744.5</v>
      </c>
      <c r="I48" s="75" t="s">
        <v>238</v>
      </c>
      <c r="J48" s="76" t="s">
        <v>239</v>
      </c>
      <c r="K48" s="75" t="s">
        <v>236</v>
      </c>
      <c r="L48" s="75" t="s">
        <v>240</v>
      </c>
      <c r="M48" s="76" t="s">
        <v>149</v>
      </c>
      <c r="N48" s="76" t="s">
        <v>89</v>
      </c>
      <c r="O48" s="77" t="s">
        <v>124</v>
      </c>
      <c r="P48" s="78" t="s">
        <v>218</v>
      </c>
    </row>
    <row r="49" spans="1:16" ht="12.75" customHeight="1">
      <c r="A49" s="66" t="str">
        <f t="shared" si="6"/>
        <v>IBVS 5960 </v>
      </c>
      <c r="B49" s="2" t="str">
        <f t="shared" si="7"/>
        <v>I</v>
      </c>
      <c r="C49" s="66">
        <f t="shared" si="8"/>
        <v>55508.822500000002</v>
      </c>
      <c r="D49" t="str">
        <f t="shared" si="9"/>
        <v>vis</v>
      </c>
      <c r="E49">
        <f>VLOOKUP(C49,Active!C$21:E$973,3,FALSE)</f>
        <v>9745.0437401850759</v>
      </c>
      <c r="F49" s="2" t="s">
        <v>89</v>
      </c>
      <c r="G49" t="str">
        <f t="shared" si="10"/>
        <v>55508.8225</v>
      </c>
      <c r="H49" s="66">
        <f t="shared" si="11"/>
        <v>9745</v>
      </c>
      <c r="I49" s="75" t="s">
        <v>241</v>
      </c>
      <c r="J49" s="76" t="s">
        <v>242</v>
      </c>
      <c r="K49" s="75" t="s">
        <v>243</v>
      </c>
      <c r="L49" s="75" t="s">
        <v>244</v>
      </c>
      <c r="M49" s="76" t="s">
        <v>149</v>
      </c>
      <c r="N49" s="76" t="s">
        <v>89</v>
      </c>
      <c r="O49" s="77" t="s">
        <v>212</v>
      </c>
      <c r="P49" s="78" t="s">
        <v>245</v>
      </c>
    </row>
    <row r="50" spans="1:16" ht="12.75" customHeight="1">
      <c r="A50" s="66" t="str">
        <f t="shared" si="6"/>
        <v>IBVS 5972 </v>
      </c>
      <c r="B50" s="2" t="str">
        <f t="shared" si="7"/>
        <v>II</v>
      </c>
      <c r="C50" s="66">
        <f t="shared" si="8"/>
        <v>55525.718999999997</v>
      </c>
      <c r="D50" t="str">
        <f t="shared" si="9"/>
        <v>vis</v>
      </c>
      <c r="E50">
        <f>VLOOKUP(C50,Active!C$21:E$973,3,FALSE)</f>
        <v>9752.539237518964</v>
      </c>
      <c r="F50" s="2" t="s">
        <v>89</v>
      </c>
      <c r="G50" t="str">
        <f t="shared" si="10"/>
        <v>55525.7190</v>
      </c>
      <c r="H50" s="66">
        <f t="shared" si="11"/>
        <v>9752.5</v>
      </c>
      <c r="I50" s="75" t="s">
        <v>246</v>
      </c>
      <c r="J50" s="76" t="s">
        <v>247</v>
      </c>
      <c r="K50" s="75" t="s">
        <v>248</v>
      </c>
      <c r="L50" s="75" t="s">
        <v>249</v>
      </c>
      <c r="M50" s="76" t="s">
        <v>149</v>
      </c>
      <c r="N50" s="76" t="s">
        <v>89</v>
      </c>
      <c r="O50" s="77" t="s">
        <v>124</v>
      </c>
      <c r="P50" s="78" t="s">
        <v>218</v>
      </c>
    </row>
    <row r="51" spans="1:16" ht="12.75" customHeight="1">
      <c r="A51" s="66" t="str">
        <f t="shared" si="6"/>
        <v>IBVS 5972 </v>
      </c>
      <c r="B51" s="2" t="str">
        <f t="shared" si="7"/>
        <v>I</v>
      </c>
      <c r="C51" s="66">
        <f t="shared" si="8"/>
        <v>55533.616999999998</v>
      </c>
      <c r="D51" t="str">
        <f t="shared" si="9"/>
        <v>vis</v>
      </c>
      <c r="E51">
        <f>VLOOKUP(C51,Active!C$21:E$973,3,FALSE)</f>
        <v>9756.0428884492194</v>
      </c>
      <c r="F51" s="2" t="s">
        <v>89</v>
      </c>
      <c r="G51" t="str">
        <f t="shared" si="10"/>
        <v>55533.6170</v>
      </c>
      <c r="H51" s="66">
        <f t="shared" si="11"/>
        <v>9756</v>
      </c>
      <c r="I51" s="75" t="s">
        <v>250</v>
      </c>
      <c r="J51" s="76" t="s">
        <v>251</v>
      </c>
      <c r="K51" s="75" t="s">
        <v>252</v>
      </c>
      <c r="L51" s="75" t="s">
        <v>253</v>
      </c>
      <c r="M51" s="76" t="s">
        <v>149</v>
      </c>
      <c r="N51" s="76" t="s">
        <v>89</v>
      </c>
      <c r="O51" s="77" t="s">
        <v>124</v>
      </c>
      <c r="P51" s="78" t="s">
        <v>218</v>
      </c>
    </row>
    <row r="52" spans="1:16" ht="12.75" customHeight="1">
      <c r="A52" s="66" t="str">
        <f t="shared" si="6"/>
        <v>IBVS 5972 </v>
      </c>
      <c r="B52" s="2" t="str">
        <f t="shared" si="7"/>
        <v>I</v>
      </c>
      <c r="C52" s="66">
        <f t="shared" si="8"/>
        <v>55544.888500000001</v>
      </c>
      <c r="D52" t="str">
        <f t="shared" si="9"/>
        <v>vis</v>
      </c>
      <c r="E52">
        <f>VLOOKUP(C52,Active!C$21:E$973,3,FALSE)</f>
        <v>9761.0430658941896</v>
      </c>
      <c r="F52" s="2" t="s">
        <v>89</v>
      </c>
      <c r="G52" t="str">
        <f t="shared" si="10"/>
        <v>55544.8885</v>
      </c>
      <c r="H52" s="66">
        <f t="shared" si="11"/>
        <v>9761</v>
      </c>
      <c r="I52" s="75" t="s">
        <v>254</v>
      </c>
      <c r="J52" s="76" t="s">
        <v>255</v>
      </c>
      <c r="K52" s="75" t="s">
        <v>256</v>
      </c>
      <c r="L52" s="75" t="s">
        <v>257</v>
      </c>
      <c r="M52" s="76" t="s">
        <v>149</v>
      </c>
      <c r="N52" s="76" t="s">
        <v>89</v>
      </c>
      <c r="O52" s="77" t="s">
        <v>124</v>
      </c>
      <c r="P52" s="78" t="s">
        <v>218</v>
      </c>
    </row>
    <row r="53" spans="1:16" ht="12.75" customHeight="1">
      <c r="A53" s="66" t="str">
        <f t="shared" si="6"/>
        <v>IBVS 5972 </v>
      </c>
      <c r="B53" s="2" t="str">
        <f t="shared" si="7"/>
        <v>II</v>
      </c>
      <c r="C53" s="66">
        <f t="shared" si="8"/>
        <v>55568.547400000003</v>
      </c>
      <c r="D53" t="str">
        <f t="shared" si="9"/>
        <v>vis</v>
      </c>
      <c r="E53">
        <f>VLOOKUP(C53,Active!C$21:E$973,3,FALSE)</f>
        <v>9771.53844788885</v>
      </c>
      <c r="F53" s="2" t="s">
        <v>89</v>
      </c>
      <c r="G53" t="str">
        <f t="shared" si="10"/>
        <v>55568.5474</v>
      </c>
      <c r="H53" s="66">
        <f t="shared" si="11"/>
        <v>9771.5</v>
      </c>
      <c r="I53" s="75" t="s">
        <v>258</v>
      </c>
      <c r="J53" s="76" t="s">
        <v>259</v>
      </c>
      <c r="K53" s="75" t="s">
        <v>260</v>
      </c>
      <c r="L53" s="75" t="s">
        <v>261</v>
      </c>
      <c r="M53" s="76" t="s">
        <v>149</v>
      </c>
      <c r="N53" s="76" t="s">
        <v>89</v>
      </c>
      <c r="O53" s="77" t="s">
        <v>124</v>
      </c>
      <c r="P53" s="78" t="s">
        <v>218</v>
      </c>
    </row>
    <row r="54" spans="1:16" ht="12.75" customHeight="1">
      <c r="A54" s="66" t="str">
        <f t="shared" si="6"/>
        <v>IBVS 5972 </v>
      </c>
      <c r="B54" s="2" t="str">
        <f t="shared" si="7"/>
        <v>I</v>
      </c>
      <c r="C54" s="66">
        <f t="shared" si="8"/>
        <v>55569.684500000003</v>
      </c>
      <c r="D54" t="str">
        <f t="shared" si="9"/>
        <v>vis</v>
      </c>
      <c r="E54">
        <f>VLOOKUP(C54,Active!C$21:E$973,3,FALSE)</f>
        <v>9772.0428795769731</v>
      </c>
      <c r="F54" s="2" t="s">
        <v>89</v>
      </c>
      <c r="G54" t="str">
        <f t="shared" si="10"/>
        <v>55569.6845</v>
      </c>
      <c r="H54" s="66">
        <f t="shared" si="11"/>
        <v>9772</v>
      </c>
      <c r="I54" s="75" t="s">
        <v>262</v>
      </c>
      <c r="J54" s="76" t="s">
        <v>263</v>
      </c>
      <c r="K54" s="75" t="s">
        <v>264</v>
      </c>
      <c r="L54" s="75" t="s">
        <v>253</v>
      </c>
      <c r="M54" s="76" t="s">
        <v>149</v>
      </c>
      <c r="N54" s="76" t="s">
        <v>89</v>
      </c>
      <c r="O54" s="77" t="s">
        <v>124</v>
      </c>
      <c r="P54" s="78" t="s">
        <v>218</v>
      </c>
    </row>
    <row r="55" spans="1:16" ht="12.75" customHeight="1">
      <c r="A55" s="66" t="str">
        <f t="shared" si="6"/>
        <v>IBVS 5972 </v>
      </c>
      <c r="B55" s="2" t="str">
        <f t="shared" si="7"/>
        <v>I</v>
      </c>
      <c r="C55" s="66">
        <f t="shared" si="8"/>
        <v>55587.717900000003</v>
      </c>
      <c r="D55" t="str">
        <f t="shared" si="9"/>
        <v>vis</v>
      </c>
      <c r="E55">
        <f>VLOOKUP(C55,Active!C$21:E$973,3,FALSE)</f>
        <v>9780.0427198764992</v>
      </c>
      <c r="F55" s="2" t="s">
        <v>89</v>
      </c>
      <c r="G55" t="str">
        <f t="shared" si="10"/>
        <v>55587.7179</v>
      </c>
      <c r="H55" s="66">
        <f t="shared" si="11"/>
        <v>9780</v>
      </c>
      <c r="I55" s="75" t="s">
        <v>265</v>
      </c>
      <c r="J55" s="76" t="s">
        <v>266</v>
      </c>
      <c r="K55" s="75" t="s">
        <v>267</v>
      </c>
      <c r="L55" s="75" t="s">
        <v>268</v>
      </c>
      <c r="M55" s="76" t="s">
        <v>149</v>
      </c>
      <c r="N55" s="76" t="s">
        <v>89</v>
      </c>
      <c r="O55" s="77" t="s">
        <v>124</v>
      </c>
      <c r="P55" s="78" t="s">
        <v>218</v>
      </c>
    </row>
    <row r="56" spans="1:16" ht="12.75" customHeight="1">
      <c r="A56" s="66" t="str">
        <f t="shared" si="6"/>
        <v>IBVS 6014 </v>
      </c>
      <c r="B56" s="2" t="str">
        <f t="shared" si="7"/>
        <v>I</v>
      </c>
      <c r="C56" s="66">
        <f t="shared" si="8"/>
        <v>55853.715199999999</v>
      </c>
      <c r="D56" t="str">
        <f t="shared" si="9"/>
        <v>vis</v>
      </c>
      <c r="E56">
        <f>VLOOKUP(C56,Active!C$21:E$973,3,FALSE)</f>
        <v>9898.0424270922977</v>
      </c>
      <c r="F56" s="2" t="s">
        <v>89</v>
      </c>
      <c r="G56" t="str">
        <f t="shared" si="10"/>
        <v>55853.7152</v>
      </c>
      <c r="H56" s="66">
        <f t="shared" si="11"/>
        <v>9898</v>
      </c>
      <c r="I56" s="75" t="s">
        <v>269</v>
      </c>
      <c r="J56" s="76" t="s">
        <v>270</v>
      </c>
      <c r="K56" s="75" t="s">
        <v>271</v>
      </c>
      <c r="L56" s="75" t="s">
        <v>226</v>
      </c>
      <c r="M56" s="76" t="s">
        <v>149</v>
      </c>
      <c r="N56" s="76" t="s">
        <v>89</v>
      </c>
      <c r="O56" s="77" t="s">
        <v>124</v>
      </c>
      <c r="P56" s="78" t="s">
        <v>272</v>
      </c>
    </row>
    <row r="57" spans="1:16" ht="12.75" customHeight="1">
      <c r="A57" s="66" t="str">
        <f t="shared" si="6"/>
        <v>IBVS 6011 </v>
      </c>
      <c r="B57" s="2" t="str">
        <f t="shared" si="7"/>
        <v>II</v>
      </c>
      <c r="C57" s="66">
        <f t="shared" si="8"/>
        <v>55854.831899999997</v>
      </c>
      <c r="D57" t="str">
        <f t="shared" si="9"/>
        <v>vis</v>
      </c>
      <c r="E57">
        <f>VLOOKUP(C57,Active!C$21:E$973,3,FALSE)</f>
        <v>9898.5378090869563</v>
      </c>
      <c r="F57" s="2" t="s">
        <v>89</v>
      </c>
      <c r="G57" t="str">
        <f t="shared" si="10"/>
        <v>55854.8319</v>
      </c>
      <c r="H57" s="66">
        <f t="shared" si="11"/>
        <v>9898.5</v>
      </c>
      <c r="I57" s="75" t="s">
        <v>273</v>
      </c>
      <c r="J57" s="76" t="s">
        <v>274</v>
      </c>
      <c r="K57" s="75" t="s">
        <v>275</v>
      </c>
      <c r="L57" s="75" t="s">
        <v>233</v>
      </c>
      <c r="M57" s="76" t="s">
        <v>149</v>
      </c>
      <c r="N57" s="76" t="s">
        <v>89</v>
      </c>
      <c r="O57" s="77" t="s">
        <v>212</v>
      </c>
      <c r="P57" s="78" t="s">
        <v>276</v>
      </c>
    </row>
    <row r="58" spans="1:16" ht="12.75" customHeight="1">
      <c r="A58" s="66" t="str">
        <f t="shared" si="6"/>
        <v>IBVS 6014 </v>
      </c>
      <c r="B58" s="2" t="str">
        <f t="shared" si="7"/>
        <v>II</v>
      </c>
      <c r="C58" s="66">
        <f t="shared" si="8"/>
        <v>55854.832900000001</v>
      </c>
      <c r="D58" t="str">
        <f t="shared" si="9"/>
        <v>vis</v>
      </c>
      <c r="E58">
        <f>VLOOKUP(C58,Active!C$21:E$973,3,FALSE)</f>
        <v>9898.5382526993817</v>
      </c>
      <c r="F58" s="2" t="s">
        <v>89</v>
      </c>
      <c r="G58" t="str">
        <f t="shared" si="10"/>
        <v>55854.8329</v>
      </c>
      <c r="H58" s="66">
        <f t="shared" si="11"/>
        <v>9898.5</v>
      </c>
      <c r="I58" s="75" t="s">
        <v>277</v>
      </c>
      <c r="J58" s="76" t="s">
        <v>278</v>
      </c>
      <c r="K58" s="75" t="s">
        <v>275</v>
      </c>
      <c r="L58" s="75" t="s">
        <v>279</v>
      </c>
      <c r="M58" s="76" t="s">
        <v>149</v>
      </c>
      <c r="N58" s="76" t="s">
        <v>89</v>
      </c>
      <c r="O58" s="77" t="s">
        <v>124</v>
      </c>
      <c r="P58" s="78" t="s">
        <v>272</v>
      </c>
    </row>
    <row r="59" spans="1:16" ht="12.75" customHeight="1">
      <c r="A59" s="66" t="str">
        <f t="shared" si="6"/>
        <v>IBVS 6014 </v>
      </c>
      <c r="B59" s="2" t="str">
        <f t="shared" si="7"/>
        <v>I</v>
      </c>
      <c r="C59" s="66">
        <f t="shared" si="8"/>
        <v>55855.970699999998</v>
      </c>
      <c r="D59" t="str">
        <f t="shared" si="9"/>
        <v>vis</v>
      </c>
      <c r="E59">
        <f>VLOOKUP(C59,Active!C$21:E$973,3,FALSE)</f>
        <v>9899.0429949162008</v>
      </c>
      <c r="F59" s="2" t="s">
        <v>89</v>
      </c>
      <c r="G59" t="str">
        <f t="shared" si="10"/>
        <v>55855.9707</v>
      </c>
      <c r="H59" s="66">
        <f t="shared" si="11"/>
        <v>9899</v>
      </c>
      <c r="I59" s="75" t="s">
        <v>280</v>
      </c>
      <c r="J59" s="76" t="s">
        <v>281</v>
      </c>
      <c r="K59" s="75" t="s">
        <v>282</v>
      </c>
      <c r="L59" s="75" t="s">
        <v>283</v>
      </c>
      <c r="M59" s="76" t="s">
        <v>149</v>
      </c>
      <c r="N59" s="76" t="s">
        <v>89</v>
      </c>
      <c r="O59" s="77" t="s">
        <v>124</v>
      </c>
      <c r="P59" s="78" t="s">
        <v>272</v>
      </c>
    </row>
    <row r="60" spans="1:16" ht="12.75" customHeight="1">
      <c r="A60" s="66" t="str">
        <f t="shared" si="6"/>
        <v>IBVS 6014 </v>
      </c>
      <c r="B60" s="2" t="str">
        <f t="shared" si="7"/>
        <v>I</v>
      </c>
      <c r="C60" s="66">
        <f t="shared" si="8"/>
        <v>55855.973299999998</v>
      </c>
      <c r="D60" t="str">
        <f t="shared" si="9"/>
        <v>CCD</v>
      </c>
      <c r="E60">
        <f>VLOOKUP(C60,Active!C$21:E$973,3,FALSE)</f>
        <v>9899.0441483085051</v>
      </c>
      <c r="F60" s="2" t="str">
        <f>LEFT(M60,1)</f>
        <v>C</v>
      </c>
      <c r="G60" t="str">
        <f t="shared" si="10"/>
        <v>55855.9733</v>
      </c>
      <c r="H60" s="66">
        <f t="shared" si="11"/>
        <v>9899</v>
      </c>
      <c r="I60" s="75" t="s">
        <v>284</v>
      </c>
      <c r="J60" s="76" t="s">
        <v>285</v>
      </c>
      <c r="K60" s="75" t="s">
        <v>282</v>
      </c>
      <c r="L60" s="75" t="s">
        <v>286</v>
      </c>
      <c r="M60" s="76" t="s">
        <v>149</v>
      </c>
      <c r="N60" s="76" t="s">
        <v>89</v>
      </c>
      <c r="O60" s="77" t="s">
        <v>124</v>
      </c>
      <c r="P60" s="78" t="s">
        <v>272</v>
      </c>
    </row>
    <row r="61" spans="1:16" ht="12.75" customHeight="1">
      <c r="A61" s="66" t="str">
        <f t="shared" si="6"/>
        <v>IBVS 6014 </v>
      </c>
      <c r="B61" s="2" t="str">
        <f t="shared" si="7"/>
        <v>I</v>
      </c>
      <c r="C61" s="66">
        <f t="shared" si="8"/>
        <v>55862.735500000003</v>
      </c>
      <c r="D61" t="str">
        <f t="shared" si="9"/>
        <v>CCD</v>
      </c>
      <c r="E61">
        <f>VLOOKUP(C61,Active!C$21:E$973,3,FALSE)</f>
        <v>9902.0439442467923</v>
      </c>
      <c r="F61" s="2" t="str">
        <f>LEFT(M61,1)</f>
        <v>C</v>
      </c>
      <c r="G61" t="str">
        <f t="shared" si="10"/>
        <v>55862.7355</v>
      </c>
      <c r="H61" s="66">
        <f t="shared" si="11"/>
        <v>9902</v>
      </c>
      <c r="I61" s="75" t="s">
        <v>287</v>
      </c>
      <c r="J61" s="76" t="s">
        <v>288</v>
      </c>
      <c r="K61" s="75" t="s">
        <v>289</v>
      </c>
      <c r="L61" s="75" t="s">
        <v>290</v>
      </c>
      <c r="M61" s="76" t="s">
        <v>149</v>
      </c>
      <c r="N61" s="76" t="s">
        <v>89</v>
      </c>
      <c r="O61" s="77" t="s">
        <v>124</v>
      </c>
      <c r="P61" s="78" t="s">
        <v>272</v>
      </c>
    </row>
    <row r="62" spans="1:16" ht="12.75" customHeight="1">
      <c r="A62" s="66" t="str">
        <f t="shared" si="6"/>
        <v>OEJV 0160 </v>
      </c>
      <c r="B62" s="2" t="str">
        <f t="shared" si="7"/>
        <v>I</v>
      </c>
      <c r="C62" s="66">
        <f t="shared" si="8"/>
        <v>55869.498330000002</v>
      </c>
      <c r="D62" t="str">
        <f t="shared" si="9"/>
        <v>CCD</v>
      </c>
      <c r="E62">
        <f>VLOOKUP(C62,Active!C$21:E$973,3,FALSE)</f>
        <v>9905.0440196609034</v>
      </c>
      <c r="F62" s="2" t="str">
        <f>LEFT(M62,1)</f>
        <v>C</v>
      </c>
      <c r="G62" t="str">
        <f t="shared" si="10"/>
        <v>55869.49833</v>
      </c>
      <c r="H62" s="66">
        <f t="shared" si="11"/>
        <v>9905</v>
      </c>
      <c r="I62" s="75" t="s">
        <v>291</v>
      </c>
      <c r="J62" s="76" t="s">
        <v>292</v>
      </c>
      <c r="K62" s="75" t="s">
        <v>293</v>
      </c>
      <c r="L62" s="75" t="s">
        <v>294</v>
      </c>
      <c r="M62" s="76" t="s">
        <v>149</v>
      </c>
      <c r="N62" s="76" t="s">
        <v>295</v>
      </c>
      <c r="O62" s="77" t="s">
        <v>296</v>
      </c>
      <c r="P62" s="78" t="s">
        <v>74</v>
      </c>
    </row>
    <row r="63" spans="1:16" ht="12.75" customHeight="1">
      <c r="A63" s="66" t="str">
        <f t="shared" si="6"/>
        <v>OEJV 0160 </v>
      </c>
      <c r="B63" s="2" t="str">
        <f t="shared" si="7"/>
        <v>II</v>
      </c>
      <c r="C63" s="66">
        <f t="shared" si="8"/>
        <v>55870.614970000002</v>
      </c>
      <c r="D63" t="str">
        <f t="shared" si="9"/>
        <v>CCD</v>
      </c>
      <c r="E63">
        <f>VLOOKUP(C63,Active!C$21:E$973,3,FALSE)</f>
        <v>9905.5393750388175</v>
      </c>
      <c r="F63" s="2" t="str">
        <f>LEFT(M63,1)</f>
        <v>C</v>
      </c>
      <c r="G63" t="str">
        <f t="shared" si="10"/>
        <v>55870.61497</v>
      </c>
      <c r="H63" s="66">
        <f t="shared" si="11"/>
        <v>9905.5</v>
      </c>
      <c r="I63" s="75" t="s">
        <v>297</v>
      </c>
      <c r="J63" s="76" t="s">
        <v>298</v>
      </c>
      <c r="K63" s="75" t="s">
        <v>299</v>
      </c>
      <c r="L63" s="75" t="s">
        <v>300</v>
      </c>
      <c r="M63" s="76" t="s">
        <v>149</v>
      </c>
      <c r="N63" s="76" t="s">
        <v>295</v>
      </c>
      <c r="O63" s="77" t="s">
        <v>301</v>
      </c>
      <c r="P63" s="78" t="s">
        <v>74</v>
      </c>
    </row>
    <row r="64" spans="1:16" ht="12.75" customHeight="1">
      <c r="A64" s="66" t="str">
        <f t="shared" si="6"/>
        <v>OEJV 0160 </v>
      </c>
      <c r="B64" s="2" t="str">
        <f t="shared" si="7"/>
        <v>I</v>
      </c>
      <c r="C64" s="66">
        <f t="shared" si="8"/>
        <v>55876.261279999999</v>
      </c>
      <c r="D64" t="str">
        <f t="shared" si="9"/>
        <v>CCD</v>
      </c>
      <c r="E64">
        <f>VLOOKUP(C64,Active!C$21:E$973,3,FALSE)</f>
        <v>9908.0441483085051</v>
      </c>
      <c r="F64" s="2" t="str">
        <f>LEFT(M64,1)</f>
        <v>C</v>
      </c>
      <c r="G64" t="str">
        <f t="shared" si="10"/>
        <v>55876.26128</v>
      </c>
      <c r="H64" s="66">
        <f t="shared" si="11"/>
        <v>9908</v>
      </c>
      <c r="I64" s="75" t="s">
        <v>302</v>
      </c>
      <c r="J64" s="76" t="s">
        <v>303</v>
      </c>
      <c r="K64" s="75" t="s">
        <v>304</v>
      </c>
      <c r="L64" s="75" t="s">
        <v>305</v>
      </c>
      <c r="M64" s="76" t="s">
        <v>149</v>
      </c>
      <c r="N64" s="76" t="s">
        <v>89</v>
      </c>
      <c r="O64" s="77" t="s">
        <v>306</v>
      </c>
      <c r="P64" s="78" t="s">
        <v>74</v>
      </c>
    </row>
    <row r="65" spans="1:16" ht="12.75" customHeight="1">
      <c r="A65" s="66" t="str">
        <f t="shared" si="6"/>
        <v>OEJV 0160 </v>
      </c>
      <c r="B65" s="2" t="str">
        <f t="shared" si="7"/>
        <v>I</v>
      </c>
      <c r="C65" s="66">
        <f t="shared" si="8"/>
        <v>55876.26298</v>
      </c>
      <c r="D65" t="str">
        <f t="shared" si="9"/>
        <v>vis</v>
      </c>
      <c r="E65">
        <f>VLOOKUP(C65,Active!C$21:E$973,3,FALSE)</f>
        <v>9908.0449024496284</v>
      </c>
      <c r="F65" s="2" t="s">
        <v>89</v>
      </c>
      <c r="G65" t="str">
        <f t="shared" si="10"/>
        <v>55876.26298</v>
      </c>
      <c r="H65" s="66">
        <f t="shared" si="11"/>
        <v>9908</v>
      </c>
      <c r="I65" s="75" t="s">
        <v>307</v>
      </c>
      <c r="J65" s="76" t="s">
        <v>308</v>
      </c>
      <c r="K65" s="75" t="s">
        <v>304</v>
      </c>
      <c r="L65" s="75" t="s">
        <v>309</v>
      </c>
      <c r="M65" s="76" t="s">
        <v>149</v>
      </c>
      <c r="N65" s="76" t="s">
        <v>295</v>
      </c>
      <c r="O65" s="77" t="s">
        <v>306</v>
      </c>
      <c r="P65" s="78" t="s">
        <v>74</v>
      </c>
    </row>
    <row r="66" spans="1:16" ht="12.75" customHeight="1">
      <c r="A66" s="66" t="str">
        <f t="shared" si="6"/>
        <v>OEJV 0160 </v>
      </c>
      <c r="B66" s="2" t="str">
        <f t="shared" si="7"/>
        <v>II</v>
      </c>
      <c r="C66" s="66">
        <f t="shared" si="8"/>
        <v>55895.409039999999</v>
      </c>
      <c r="D66" t="str">
        <f t="shared" si="9"/>
        <v>vis</v>
      </c>
      <c r="E66">
        <f>VLOOKUP(C66,Active!C$21:E$973,3,FALSE)</f>
        <v>9916.5383325496168</v>
      </c>
      <c r="F66" s="2" t="s">
        <v>89</v>
      </c>
      <c r="G66" t="str">
        <f t="shared" si="10"/>
        <v>55895.40904</v>
      </c>
      <c r="H66" s="66">
        <f t="shared" si="11"/>
        <v>9916.5</v>
      </c>
      <c r="I66" s="75" t="s">
        <v>310</v>
      </c>
      <c r="J66" s="76" t="s">
        <v>311</v>
      </c>
      <c r="K66" s="75" t="s">
        <v>312</v>
      </c>
      <c r="L66" s="75" t="s">
        <v>313</v>
      </c>
      <c r="M66" s="76" t="s">
        <v>149</v>
      </c>
      <c r="N66" s="76" t="s">
        <v>46</v>
      </c>
      <c r="O66" s="77" t="s">
        <v>306</v>
      </c>
      <c r="P66" s="78" t="s">
        <v>74</v>
      </c>
    </row>
    <row r="67" spans="1:16" ht="12.75" customHeight="1">
      <c r="A67" s="66" t="str">
        <f t="shared" si="6"/>
        <v>OEJV 0160 </v>
      </c>
      <c r="B67" s="2" t="str">
        <f t="shared" si="7"/>
        <v>II</v>
      </c>
      <c r="C67" s="66">
        <f t="shared" si="8"/>
        <v>55895.409039999999</v>
      </c>
      <c r="D67" t="str">
        <f t="shared" si="9"/>
        <v>vis</v>
      </c>
      <c r="E67">
        <f>VLOOKUP(C67,Active!C$21:E$973,3,FALSE)</f>
        <v>9916.5383325496168</v>
      </c>
      <c r="F67" s="2" t="s">
        <v>89</v>
      </c>
      <c r="G67" t="str">
        <f t="shared" si="10"/>
        <v>55895.40904</v>
      </c>
      <c r="H67" s="66">
        <f t="shared" si="11"/>
        <v>9916.5</v>
      </c>
      <c r="I67" s="75" t="s">
        <v>310</v>
      </c>
      <c r="J67" s="76" t="s">
        <v>311</v>
      </c>
      <c r="K67" s="75" t="s">
        <v>312</v>
      </c>
      <c r="L67" s="75" t="s">
        <v>313</v>
      </c>
      <c r="M67" s="76" t="s">
        <v>149</v>
      </c>
      <c r="N67" s="76" t="s">
        <v>295</v>
      </c>
      <c r="O67" s="77" t="s">
        <v>306</v>
      </c>
      <c r="P67" s="78" t="s">
        <v>74</v>
      </c>
    </row>
    <row r="68" spans="1:16" ht="12.75" customHeight="1">
      <c r="A68" s="66" t="str">
        <f t="shared" si="6"/>
        <v>OEJV 0160 </v>
      </c>
      <c r="B68" s="2" t="str">
        <f t="shared" si="7"/>
        <v>II</v>
      </c>
      <c r="C68" s="66">
        <f t="shared" si="8"/>
        <v>55895.409140000003</v>
      </c>
      <c r="D68" t="str">
        <f t="shared" si="9"/>
        <v>vis</v>
      </c>
      <c r="E68">
        <f>VLOOKUP(C68,Active!C$21:E$973,3,FALSE)</f>
        <v>9916.538376910863</v>
      </c>
      <c r="F68" s="2" t="s">
        <v>89</v>
      </c>
      <c r="G68" t="str">
        <f t="shared" si="10"/>
        <v>55895.40914</v>
      </c>
      <c r="H68" s="66">
        <f t="shared" si="11"/>
        <v>9916.5</v>
      </c>
      <c r="I68" s="75" t="s">
        <v>314</v>
      </c>
      <c r="J68" s="76" t="s">
        <v>311</v>
      </c>
      <c r="K68" s="75" t="s">
        <v>312</v>
      </c>
      <c r="L68" s="75" t="s">
        <v>315</v>
      </c>
      <c r="M68" s="76" t="s">
        <v>149</v>
      </c>
      <c r="N68" s="76" t="s">
        <v>89</v>
      </c>
      <c r="O68" s="77" t="s">
        <v>306</v>
      </c>
      <c r="P68" s="78" t="s">
        <v>74</v>
      </c>
    </row>
    <row r="69" spans="1:16" ht="12.75" customHeight="1">
      <c r="A69" s="66" t="str">
        <f t="shared" si="6"/>
        <v>IBVS 6011 </v>
      </c>
      <c r="B69" s="2" t="str">
        <f t="shared" si="7"/>
        <v>I</v>
      </c>
      <c r="C69" s="66">
        <f t="shared" si="8"/>
        <v>55932.616399999999</v>
      </c>
      <c r="D69" t="str">
        <f t="shared" si="9"/>
        <v>vis</v>
      </c>
      <c r="E69">
        <f>VLOOKUP(C69,Active!C$21:E$973,3,FALSE)</f>
        <v>9933.0439797357849</v>
      </c>
      <c r="F69" s="2" t="s">
        <v>89</v>
      </c>
      <c r="G69" t="str">
        <f t="shared" si="10"/>
        <v>55932.6164</v>
      </c>
      <c r="H69" s="66">
        <f t="shared" si="11"/>
        <v>9933</v>
      </c>
      <c r="I69" s="75" t="s">
        <v>316</v>
      </c>
      <c r="J69" s="76" t="s">
        <v>317</v>
      </c>
      <c r="K69" s="75" t="s">
        <v>318</v>
      </c>
      <c r="L69" s="75" t="s">
        <v>290</v>
      </c>
      <c r="M69" s="76" t="s">
        <v>149</v>
      </c>
      <c r="N69" s="76" t="s">
        <v>89</v>
      </c>
      <c r="O69" s="77" t="s">
        <v>212</v>
      </c>
      <c r="P69" s="78" t="s">
        <v>276</v>
      </c>
    </row>
    <row r="70" spans="1:16" ht="12.75" customHeight="1">
      <c r="A70" s="66" t="str">
        <f t="shared" si="6"/>
        <v>IBVS 6014 </v>
      </c>
      <c r="B70" s="2" t="str">
        <f t="shared" si="7"/>
        <v>I</v>
      </c>
      <c r="C70" s="66">
        <f t="shared" si="8"/>
        <v>55932.616999999998</v>
      </c>
      <c r="D70" t="str">
        <f t="shared" si="9"/>
        <v>vis</v>
      </c>
      <c r="E70">
        <f>VLOOKUP(C70,Active!C$21:E$973,3,FALSE)</f>
        <v>9933.0442459032383</v>
      </c>
      <c r="F70" s="2" t="s">
        <v>89</v>
      </c>
      <c r="G70" t="str">
        <f t="shared" si="10"/>
        <v>55932.6170</v>
      </c>
      <c r="H70" s="66">
        <f t="shared" si="11"/>
        <v>9933</v>
      </c>
      <c r="I70" s="75" t="s">
        <v>319</v>
      </c>
      <c r="J70" s="76" t="s">
        <v>320</v>
      </c>
      <c r="K70" s="75" t="s">
        <v>318</v>
      </c>
      <c r="L70" s="75" t="s">
        <v>321</v>
      </c>
      <c r="M70" s="76" t="s">
        <v>149</v>
      </c>
      <c r="N70" s="76" t="s">
        <v>89</v>
      </c>
      <c r="O70" s="77" t="s">
        <v>124</v>
      </c>
      <c r="P70" s="78" t="s">
        <v>272</v>
      </c>
    </row>
    <row r="71" spans="1:16" ht="12.75" customHeight="1">
      <c r="A71" s="66" t="str">
        <f t="shared" si="6"/>
        <v>IBVS 6014 </v>
      </c>
      <c r="B71" s="2" t="str">
        <f t="shared" si="7"/>
        <v>II</v>
      </c>
      <c r="C71" s="66">
        <f t="shared" si="8"/>
        <v>55933.732600000003</v>
      </c>
      <c r="D71" t="str">
        <f t="shared" si="9"/>
        <v>vis</v>
      </c>
      <c r="E71">
        <f>VLOOKUP(C71,Active!C$21:E$973,3,FALSE)</f>
        <v>9933.5391399242326</v>
      </c>
      <c r="F71" s="2" t="s">
        <v>89</v>
      </c>
      <c r="G71" t="str">
        <f t="shared" si="10"/>
        <v>55933.7326</v>
      </c>
      <c r="H71" s="66">
        <f t="shared" si="11"/>
        <v>9933.5</v>
      </c>
      <c r="I71" s="75" t="s">
        <v>322</v>
      </c>
      <c r="J71" s="76" t="s">
        <v>323</v>
      </c>
      <c r="K71" s="75" t="s">
        <v>324</v>
      </c>
      <c r="L71" s="75" t="s">
        <v>325</v>
      </c>
      <c r="M71" s="76" t="s">
        <v>149</v>
      </c>
      <c r="N71" s="76" t="s">
        <v>89</v>
      </c>
      <c r="O71" s="77" t="s">
        <v>124</v>
      </c>
      <c r="P71" s="78" t="s">
        <v>272</v>
      </c>
    </row>
    <row r="72" spans="1:16" ht="12.75" customHeight="1">
      <c r="A72" s="66" t="str">
        <f t="shared" si="6"/>
        <v>IBVS 6014 </v>
      </c>
      <c r="B72" s="2" t="str">
        <f t="shared" si="7"/>
        <v>I</v>
      </c>
      <c r="C72" s="66">
        <f t="shared" si="8"/>
        <v>55941.633099999999</v>
      </c>
      <c r="D72" t="str">
        <f t="shared" si="9"/>
        <v>vis</v>
      </c>
      <c r="E72">
        <f>VLOOKUP(C72,Active!C$21:E$973,3,FALSE)</f>
        <v>9937.0438998855479</v>
      </c>
      <c r="F72" s="2" t="s">
        <v>89</v>
      </c>
      <c r="G72" t="str">
        <f t="shared" si="10"/>
        <v>55941.6331</v>
      </c>
      <c r="H72" s="66">
        <f t="shared" si="11"/>
        <v>9937</v>
      </c>
      <c r="I72" s="75" t="s">
        <v>326</v>
      </c>
      <c r="J72" s="76" t="s">
        <v>327</v>
      </c>
      <c r="K72" s="75" t="s">
        <v>328</v>
      </c>
      <c r="L72" s="75" t="s">
        <v>329</v>
      </c>
      <c r="M72" s="76" t="s">
        <v>149</v>
      </c>
      <c r="N72" s="76" t="s">
        <v>89</v>
      </c>
      <c r="O72" s="77" t="s">
        <v>124</v>
      </c>
      <c r="P72" s="78" t="s">
        <v>272</v>
      </c>
    </row>
    <row r="73" spans="1:16" ht="12.75" customHeight="1">
      <c r="A73" s="66" t="str">
        <f t="shared" si="6"/>
        <v>IBVS 6014 </v>
      </c>
      <c r="B73" s="2" t="str">
        <f t="shared" si="7"/>
        <v>I</v>
      </c>
      <c r="C73" s="66">
        <f t="shared" si="8"/>
        <v>55950.650300000001</v>
      </c>
      <c r="D73" t="str">
        <f t="shared" si="9"/>
        <v>vis</v>
      </c>
      <c r="E73">
        <f>VLOOKUP(C73,Active!C$21:E$973,3,FALSE)</f>
        <v>9941.0440418415237</v>
      </c>
      <c r="F73" s="2" t="s">
        <v>89</v>
      </c>
      <c r="G73" t="str">
        <f t="shared" si="10"/>
        <v>55950.6503</v>
      </c>
      <c r="H73" s="66">
        <f t="shared" si="11"/>
        <v>9941</v>
      </c>
      <c r="I73" s="75" t="s">
        <v>330</v>
      </c>
      <c r="J73" s="76" t="s">
        <v>331</v>
      </c>
      <c r="K73" s="75" t="s">
        <v>332</v>
      </c>
      <c r="L73" s="75" t="s">
        <v>333</v>
      </c>
      <c r="M73" s="76" t="s">
        <v>149</v>
      </c>
      <c r="N73" s="76" t="s">
        <v>89</v>
      </c>
      <c r="O73" s="77" t="s">
        <v>124</v>
      </c>
      <c r="P73" s="78" t="s">
        <v>272</v>
      </c>
    </row>
    <row r="74" spans="1:16" ht="12.75" customHeight="1">
      <c r="A74" s="66" t="str">
        <f t="shared" si="6"/>
        <v>IBVS 6046 </v>
      </c>
      <c r="B74" s="2" t="str">
        <f t="shared" si="7"/>
        <v>II</v>
      </c>
      <c r="C74" s="66">
        <f t="shared" si="8"/>
        <v>56217.7647</v>
      </c>
      <c r="D74" t="str">
        <f t="shared" si="9"/>
        <v>vis</v>
      </c>
      <c r="E74">
        <f>VLOOKUP(C74,Active!C$21:E$973,3,FALSE)</f>
        <v>10059.539308496953</v>
      </c>
      <c r="F74" s="2" t="s">
        <v>89</v>
      </c>
      <c r="G74" t="str">
        <f t="shared" si="10"/>
        <v>56217.7647</v>
      </c>
      <c r="H74" s="66">
        <f t="shared" si="11"/>
        <v>10059.5</v>
      </c>
      <c r="I74" s="75" t="s">
        <v>334</v>
      </c>
      <c r="J74" s="76" t="s">
        <v>335</v>
      </c>
      <c r="K74" s="75" t="s">
        <v>336</v>
      </c>
      <c r="L74" s="75" t="s">
        <v>237</v>
      </c>
      <c r="M74" s="76" t="s">
        <v>149</v>
      </c>
      <c r="N74" s="76" t="s">
        <v>89</v>
      </c>
      <c r="O74" s="77" t="s">
        <v>124</v>
      </c>
      <c r="P74" s="78" t="s">
        <v>337</v>
      </c>
    </row>
    <row r="75" spans="1:16" ht="12.75" customHeight="1">
      <c r="A75" s="66" t="str">
        <f t="shared" ref="A75:A109" si="12">P75</f>
        <v>IBVS 6042 </v>
      </c>
      <c r="B75" s="2" t="str">
        <f t="shared" ref="B75:B109" si="13">IF(H75=INT(H75),"I","II")</f>
        <v>I</v>
      </c>
      <c r="C75" s="66">
        <f t="shared" ref="C75:C109" si="14">1*G75</f>
        <v>56227.923199999997</v>
      </c>
      <c r="D75" t="str">
        <f t="shared" ref="D75:D109" si="15">VLOOKUP(F75,I$1:J$5,2,FALSE)</f>
        <v>vis</v>
      </c>
      <c r="E75">
        <f>VLOOKUP(C75,Active!C$21:E$973,3,FALSE)</f>
        <v>10064.045745313233</v>
      </c>
      <c r="F75" s="2" t="s">
        <v>89</v>
      </c>
      <c r="G75" t="str">
        <f t="shared" ref="G75:G109" si="16">MID(I75,3,LEN(I75)-3)</f>
        <v>56227.9232</v>
      </c>
      <c r="H75" s="66">
        <f t="shared" ref="H75:H109" si="17">1*K75</f>
        <v>10064</v>
      </c>
      <c r="I75" s="75" t="s">
        <v>338</v>
      </c>
      <c r="J75" s="76" t="s">
        <v>339</v>
      </c>
      <c r="K75" s="75" t="s">
        <v>340</v>
      </c>
      <c r="L75" s="75" t="s">
        <v>341</v>
      </c>
      <c r="M75" s="76" t="s">
        <v>149</v>
      </c>
      <c r="N75" s="76" t="s">
        <v>89</v>
      </c>
      <c r="O75" s="77" t="s">
        <v>212</v>
      </c>
      <c r="P75" s="78" t="s">
        <v>342</v>
      </c>
    </row>
    <row r="76" spans="1:16" ht="12.75" customHeight="1">
      <c r="A76" s="66" t="str">
        <f t="shared" si="12"/>
        <v>OEJV 0160 </v>
      </c>
      <c r="B76" s="2" t="str">
        <f t="shared" si="13"/>
        <v>I</v>
      </c>
      <c r="C76" s="66">
        <f t="shared" si="14"/>
        <v>56232.427089999997</v>
      </c>
      <c r="D76" t="str">
        <f t="shared" si="15"/>
        <v>vis</v>
      </c>
      <c r="E76">
        <f>VLOOKUP(C76,Active!C$21:E$973,3,FALSE)</f>
        <v>10066.043726876702</v>
      </c>
      <c r="F76" s="2" t="s">
        <v>89</v>
      </c>
      <c r="G76" t="str">
        <f t="shared" si="16"/>
        <v>56232.42709</v>
      </c>
      <c r="H76" s="66">
        <f t="shared" si="17"/>
        <v>10066</v>
      </c>
      <c r="I76" s="75" t="s">
        <v>343</v>
      </c>
      <c r="J76" s="76" t="s">
        <v>344</v>
      </c>
      <c r="K76" s="75" t="s">
        <v>345</v>
      </c>
      <c r="L76" s="75" t="s">
        <v>346</v>
      </c>
      <c r="M76" s="76" t="s">
        <v>149</v>
      </c>
      <c r="N76" s="76" t="s">
        <v>295</v>
      </c>
      <c r="O76" s="77" t="s">
        <v>306</v>
      </c>
      <c r="P76" s="78" t="s">
        <v>74</v>
      </c>
    </row>
    <row r="77" spans="1:16" ht="12.75" customHeight="1">
      <c r="A77" s="66" t="str">
        <f t="shared" si="12"/>
        <v>OEJV 0160 </v>
      </c>
      <c r="B77" s="2" t="str">
        <f t="shared" si="13"/>
        <v>I</v>
      </c>
      <c r="C77" s="66">
        <f t="shared" si="14"/>
        <v>56232.427900000002</v>
      </c>
      <c r="D77" t="str">
        <f t="shared" si="15"/>
        <v>vis</v>
      </c>
      <c r="E77">
        <f>VLOOKUP(C77,Active!C$21:E$973,3,FALSE)</f>
        <v>10066.044086202768</v>
      </c>
      <c r="F77" s="2" t="s">
        <v>89</v>
      </c>
      <c r="G77" t="str">
        <f t="shared" si="16"/>
        <v>56232.4279</v>
      </c>
      <c r="H77" s="66">
        <f t="shared" si="17"/>
        <v>10066</v>
      </c>
      <c r="I77" s="75" t="s">
        <v>347</v>
      </c>
      <c r="J77" s="76" t="s">
        <v>348</v>
      </c>
      <c r="K77" s="75" t="s">
        <v>345</v>
      </c>
      <c r="L77" s="75" t="s">
        <v>349</v>
      </c>
      <c r="M77" s="76" t="s">
        <v>149</v>
      </c>
      <c r="N77" s="76" t="s">
        <v>46</v>
      </c>
      <c r="O77" s="77" t="s">
        <v>306</v>
      </c>
      <c r="P77" s="78" t="s">
        <v>74</v>
      </c>
    </row>
    <row r="78" spans="1:16" ht="12.75" customHeight="1">
      <c r="A78" s="66" t="str">
        <f t="shared" si="12"/>
        <v>OEJV 0160 </v>
      </c>
      <c r="B78" s="2" t="str">
        <f t="shared" si="13"/>
        <v>I</v>
      </c>
      <c r="C78" s="66">
        <f t="shared" si="14"/>
        <v>56232.428489999998</v>
      </c>
      <c r="D78" t="str">
        <f t="shared" si="15"/>
        <v>vis</v>
      </c>
      <c r="E78">
        <f>VLOOKUP(C78,Active!C$21:E$973,3,FALSE)</f>
        <v>10066.044347934096</v>
      </c>
      <c r="F78" s="2" t="s">
        <v>89</v>
      </c>
      <c r="G78" t="str">
        <f t="shared" si="16"/>
        <v>56232.42849</v>
      </c>
      <c r="H78" s="66">
        <f t="shared" si="17"/>
        <v>10066</v>
      </c>
      <c r="I78" s="75" t="s">
        <v>350</v>
      </c>
      <c r="J78" s="76" t="s">
        <v>351</v>
      </c>
      <c r="K78" s="75" t="s">
        <v>345</v>
      </c>
      <c r="L78" s="75" t="s">
        <v>352</v>
      </c>
      <c r="M78" s="76" t="s">
        <v>149</v>
      </c>
      <c r="N78" s="76" t="s">
        <v>89</v>
      </c>
      <c r="O78" s="77" t="s">
        <v>306</v>
      </c>
      <c r="P78" s="78" t="s">
        <v>74</v>
      </c>
    </row>
    <row r="79" spans="1:16" ht="12.75" customHeight="1">
      <c r="A79" s="66" t="str">
        <f t="shared" si="12"/>
        <v>IBVS 6046 </v>
      </c>
      <c r="B79" s="2" t="str">
        <f t="shared" si="13"/>
        <v>II</v>
      </c>
      <c r="C79" s="66">
        <f t="shared" si="14"/>
        <v>56269.6109</v>
      </c>
      <c r="D79" t="str">
        <f t="shared" si="15"/>
        <v>vis</v>
      </c>
      <c r="E79">
        <f>VLOOKUP(C79,Active!C$21:E$973,3,FALSE)</f>
        <v>10082.538926990268</v>
      </c>
      <c r="F79" s="2" t="s">
        <v>89</v>
      </c>
      <c r="G79" t="str">
        <f t="shared" si="16"/>
        <v>56269.6109</v>
      </c>
      <c r="H79" s="66">
        <f t="shared" si="17"/>
        <v>10082.5</v>
      </c>
      <c r="I79" s="75" t="s">
        <v>353</v>
      </c>
      <c r="J79" s="76" t="s">
        <v>354</v>
      </c>
      <c r="K79" s="75" t="s">
        <v>355</v>
      </c>
      <c r="L79" s="75" t="s">
        <v>356</v>
      </c>
      <c r="M79" s="76" t="s">
        <v>149</v>
      </c>
      <c r="N79" s="76" t="s">
        <v>89</v>
      </c>
      <c r="O79" s="77" t="s">
        <v>124</v>
      </c>
      <c r="P79" s="78" t="s">
        <v>337</v>
      </c>
    </row>
    <row r="80" spans="1:16" ht="12.75" customHeight="1">
      <c r="A80" s="66" t="str">
        <f t="shared" si="12"/>
        <v>IBVS 6046 </v>
      </c>
      <c r="B80" s="2" t="str">
        <f t="shared" si="13"/>
        <v>II</v>
      </c>
      <c r="C80" s="66">
        <f t="shared" si="14"/>
        <v>56314.695500000002</v>
      </c>
      <c r="D80" t="str">
        <f t="shared" si="15"/>
        <v>vis</v>
      </c>
      <c r="E80">
        <f>VLOOKUP(C80,Active!C$21:E$973,3,FALSE)</f>
        <v>10102.539015712753</v>
      </c>
      <c r="F80" s="2" t="s">
        <v>89</v>
      </c>
      <c r="G80" t="str">
        <f t="shared" si="16"/>
        <v>56314.6955</v>
      </c>
      <c r="H80" s="66">
        <f t="shared" si="17"/>
        <v>10102.5</v>
      </c>
      <c r="I80" s="75" t="s">
        <v>357</v>
      </c>
      <c r="J80" s="76" t="s">
        <v>358</v>
      </c>
      <c r="K80" s="75" t="s">
        <v>359</v>
      </c>
      <c r="L80" s="75" t="s">
        <v>360</v>
      </c>
      <c r="M80" s="76" t="s">
        <v>149</v>
      </c>
      <c r="N80" s="76" t="s">
        <v>89</v>
      </c>
      <c r="O80" s="77" t="s">
        <v>124</v>
      </c>
      <c r="P80" s="78" t="s">
        <v>337</v>
      </c>
    </row>
    <row r="81" spans="1:16" ht="12.75" customHeight="1">
      <c r="A81" s="66" t="str">
        <f t="shared" si="12"/>
        <v>IBVS 6098 </v>
      </c>
      <c r="B81" s="2" t="str">
        <f t="shared" si="13"/>
        <v>I</v>
      </c>
      <c r="C81" s="66">
        <f t="shared" si="14"/>
        <v>56563.802199999998</v>
      </c>
      <c r="D81" t="str">
        <f t="shared" si="15"/>
        <v>vis</v>
      </c>
      <c r="E81">
        <f>VLOOKUP(C81,Active!C$21:E$973,3,FALSE)</f>
        <v>10213.045842907968</v>
      </c>
      <c r="F81" s="2" t="s">
        <v>89</v>
      </c>
      <c r="G81" t="str">
        <f t="shared" si="16"/>
        <v>56563.8022</v>
      </c>
      <c r="H81" s="66">
        <f t="shared" si="17"/>
        <v>10213</v>
      </c>
      <c r="I81" s="75" t="s">
        <v>361</v>
      </c>
      <c r="J81" s="76" t="s">
        <v>362</v>
      </c>
      <c r="K81" s="75" t="s">
        <v>363</v>
      </c>
      <c r="L81" s="75" t="s">
        <v>364</v>
      </c>
      <c r="M81" s="76" t="s">
        <v>149</v>
      </c>
      <c r="N81" s="76" t="s">
        <v>89</v>
      </c>
      <c r="O81" s="77" t="s">
        <v>124</v>
      </c>
      <c r="P81" s="78" t="s">
        <v>365</v>
      </c>
    </row>
    <row r="82" spans="1:16" ht="12.75" customHeight="1">
      <c r="A82" s="66" t="str">
        <f t="shared" si="12"/>
        <v>IBVS 6098 </v>
      </c>
      <c r="B82" s="2" t="str">
        <f t="shared" si="13"/>
        <v>I</v>
      </c>
      <c r="C82" s="66">
        <f t="shared" si="14"/>
        <v>56572.8197</v>
      </c>
      <c r="D82" t="str">
        <f t="shared" si="15"/>
        <v>vis</v>
      </c>
      <c r="E82">
        <f>VLOOKUP(C82,Active!C$21:E$973,3,FALSE)</f>
        <v>10217.046117947672</v>
      </c>
      <c r="F82" s="2" t="s">
        <v>89</v>
      </c>
      <c r="G82" t="str">
        <f t="shared" si="16"/>
        <v>56572.8197</v>
      </c>
      <c r="H82" s="66">
        <f t="shared" si="17"/>
        <v>10217</v>
      </c>
      <c r="I82" s="75" t="s">
        <v>366</v>
      </c>
      <c r="J82" s="76" t="s">
        <v>367</v>
      </c>
      <c r="K82" s="75" t="s">
        <v>368</v>
      </c>
      <c r="L82" s="75" t="s">
        <v>369</v>
      </c>
      <c r="M82" s="76" t="s">
        <v>149</v>
      </c>
      <c r="N82" s="76" t="s">
        <v>89</v>
      </c>
      <c r="O82" s="77" t="s">
        <v>124</v>
      </c>
      <c r="P82" s="78" t="s">
        <v>365</v>
      </c>
    </row>
    <row r="83" spans="1:16" ht="12.75" customHeight="1">
      <c r="A83" s="66" t="str">
        <f t="shared" si="12"/>
        <v>IBVS 6098 </v>
      </c>
      <c r="B83" s="2" t="str">
        <f t="shared" si="13"/>
        <v>II</v>
      </c>
      <c r="C83" s="66">
        <f t="shared" si="14"/>
        <v>56582.948700000001</v>
      </c>
      <c r="D83" t="str">
        <f t="shared" si="15"/>
        <v>vis</v>
      </c>
      <c r="E83">
        <f>VLOOKUP(C83,Active!C$21:E$973,3,FALSE)</f>
        <v>10221.539468197425</v>
      </c>
      <c r="F83" s="2" t="s">
        <v>89</v>
      </c>
      <c r="G83" t="str">
        <f t="shared" si="16"/>
        <v>56582.9487</v>
      </c>
      <c r="H83" s="66">
        <f t="shared" si="17"/>
        <v>10221.5</v>
      </c>
      <c r="I83" s="75" t="s">
        <v>370</v>
      </c>
      <c r="J83" s="76" t="s">
        <v>371</v>
      </c>
      <c r="K83" s="75" t="s">
        <v>372</v>
      </c>
      <c r="L83" s="75" t="s">
        <v>373</v>
      </c>
      <c r="M83" s="76" t="s">
        <v>149</v>
      </c>
      <c r="N83" s="76" t="s">
        <v>89</v>
      </c>
      <c r="O83" s="77" t="s">
        <v>124</v>
      </c>
      <c r="P83" s="78" t="s">
        <v>365</v>
      </c>
    </row>
    <row r="84" spans="1:16" ht="12.75" customHeight="1">
      <c r="A84" s="66" t="str">
        <f t="shared" si="12"/>
        <v>IBVS 6098 </v>
      </c>
      <c r="B84" s="2" t="str">
        <f t="shared" si="13"/>
        <v>II</v>
      </c>
      <c r="C84" s="66">
        <f t="shared" si="14"/>
        <v>56589.708899999998</v>
      </c>
      <c r="D84" t="str">
        <f t="shared" si="15"/>
        <v>vis</v>
      </c>
      <c r="E84">
        <f>VLOOKUP(C84,Active!C$21:E$973,3,FALSE)</f>
        <v>10224.538376910859</v>
      </c>
      <c r="F84" s="2" t="s">
        <v>89</v>
      </c>
      <c r="G84" t="str">
        <f t="shared" si="16"/>
        <v>56589.7089</v>
      </c>
      <c r="H84" s="66">
        <f t="shared" si="17"/>
        <v>10224.5</v>
      </c>
      <c r="I84" s="75" t="s">
        <v>374</v>
      </c>
      <c r="J84" s="76" t="s">
        <v>375</v>
      </c>
      <c r="K84" s="75" t="s">
        <v>376</v>
      </c>
      <c r="L84" s="75" t="s">
        <v>377</v>
      </c>
      <c r="M84" s="76" t="s">
        <v>149</v>
      </c>
      <c r="N84" s="76" t="s">
        <v>89</v>
      </c>
      <c r="O84" s="77" t="s">
        <v>124</v>
      </c>
      <c r="P84" s="78" t="s">
        <v>365</v>
      </c>
    </row>
    <row r="85" spans="1:16" ht="12.75" customHeight="1">
      <c r="A85" s="66" t="str">
        <f t="shared" si="12"/>
        <v>IBVS 6098 </v>
      </c>
      <c r="B85" s="2" t="str">
        <f t="shared" si="13"/>
        <v>II</v>
      </c>
      <c r="C85" s="66">
        <f t="shared" si="14"/>
        <v>56600.980499999998</v>
      </c>
      <c r="D85" t="str">
        <f t="shared" si="15"/>
        <v>vis</v>
      </c>
      <c r="E85">
        <f>VLOOKUP(C85,Active!C$21:E$973,3,FALSE)</f>
        <v>10229.538598717072</v>
      </c>
      <c r="F85" s="2" t="s">
        <v>89</v>
      </c>
      <c r="G85" t="str">
        <f t="shared" si="16"/>
        <v>56600.9805</v>
      </c>
      <c r="H85" s="66">
        <f t="shared" si="17"/>
        <v>10229.5</v>
      </c>
      <c r="I85" s="75" t="s">
        <v>378</v>
      </c>
      <c r="J85" s="76" t="s">
        <v>379</v>
      </c>
      <c r="K85" s="75" t="s">
        <v>380</v>
      </c>
      <c r="L85" s="75" t="s">
        <v>381</v>
      </c>
      <c r="M85" s="76" t="s">
        <v>149</v>
      </c>
      <c r="N85" s="76" t="s">
        <v>89</v>
      </c>
      <c r="O85" s="77" t="s">
        <v>124</v>
      </c>
      <c r="P85" s="78" t="s">
        <v>365</v>
      </c>
    </row>
    <row r="86" spans="1:16" ht="12.75" customHeight="1">
      <c r="A86" s="66" t="str">
        <f t="shared" si="12"/>
        <v>IBVS 6098 </v>
      </c>
      <c r="B86" s="2" t="str">
        <f t="shared" si="13"/>
        <v>I</v>
      </c>
      <c r="C86" s="66">
        <f t="shared" si="14"/>
        <v>56606.633699999998</v>
      </c>
      <c r="D86" t="str">
        <f t="shared" si="15"/>
        <v>vis</v>
      </c>
      <c r="E86">
        <f>VLOOKUP(C86,Active!C$21:E$973,3,FALSE)</f>
        <v>10232.046428476368</v>
      </c>
      <c r="F86" s="2" t="s">
        <v>89</v>
      </c>
      <c r="G86" t="str">
        <f t="shared" si="16"/>
        <v>56606.6337</v>
      </c>
      <c r="H86" s="66">
        <f t="shared" si="17"/>
        <v>10232</v>
      </c>
      <c r="I86" s="75" t="s">
        <v>382</v>
      </c>
      <c r="J86" s="76" t="s">
        <v>383</v>
      </c>
      <c r="K86" s="75" t="s">
        <v>384</v>
      </c>
      <c r="L86" s="75" t="s">
        <v>385</v>
      </c>
      <c r="M86" s="76" t="s">
        <v>149</v>
      </c>
      <c r="N86" s="76" t="s">
        <v>89</v>
      </c>
      <c r="O86" s="77" t="s">
        <v>124</v>
      </c>
      <c r="P86" s="78" t="s">
        <v>365</v>
      </c>
    </row>
    <row r="87" spans="1:16" ht="12.75" customHeight="1">
      <c r="A87" s="66" t="str">
        <f t="shared" si="12"/>
        <v>IBVS 6098 </v>
      </c>
      <c r="B87" s="2" t="str">
        <f t="shared" si="13"/>
        <v>I</v>
      </c>
      <c r="C87" s="66">
        <f t="shared" si="14"/>
        <v>56608.886899999998</v>
      </c>
      <c r="D87" t="str">
        <f t="shared" si="15"/>
        <v>vis</v>
      </c>
      <c r="E87">
        <f>VLOOKUP(C87,Active!C$21:E$973,3,FALSE)</f>
        <v>10233.045975991694</v>
      </c>
      <c r="F87" s="2" t="s">
        <v>89</v>
      </c>
      <c r="G87" t="str">
        <f t="shared" si="16"/>
        <v>56608.8869</v>
      </c>
      <c r="H87" s="66">
        <f t="shared" si="17"/>
        <v>10233</v>
      </c>
      <c r="I87" s="75" t="s">
        <v>386</v>
      </c>
      <c r="J87" s="76" t="s">
        <v>387</v>
      </c>
      <c r="K87" s="75" t="s">
        <v>388</v>
      </c>
      <c r="L87" s="75" t="s">
        <v>389</v>
      </c>
      <c r="M87" s="76" t="s">
        <v>149</v>
      </c>
      <c r="N87" s="76" t="s">
        <v>89</v>
      </c>
      <c r="O87" s="77" t="s">
        <v>124</v>
      </c>
      <c r="P87" s="78" t="s">
        <v>365</v>
      </c>
    </row>
    <row r="88" spans="1:16" ht="12.75" customHeight="1">
      <c r="A88" s="66" t="str">
        <f t="shared" si="12"/>
        <v>IBVS 6098 </v>
      </c>
      <c r="B88" s="2" t="str">
        <f t="shared" si="13"/>
        <v>II</v>
      </c>
      <c r="C88" s="66">
        <f t="shared" si="14"/>
        <v>56668.604700000004</v>
      </c>
      <c r="D88" t="str">
        <f t="shared" si="15"/>
        <v>vis</v>
      </c>
      <c r="E88">
        <f>VLOOKUP(C88,Active!C$21:E$973,3,FALSE)</f>
        <v>10259.537534047255</v>
      </c>
      <c r="F88" s="2" t="s">
        <v>89</v>
      </c>
      <c r="G88" t="str">
        <f t="shared" si="16"/>
        <v>56668.6047</v>
      </c>
      <c r="H88" s="66">
        <f t="shared" si="17"/>
        <v>10259.5</v>
      </c>
      <c r="I88" s="75" t="s">
        <v>390</v>
      </c>
      <c r="J88" s="76" t="s">
        <v>391</v>
      </c>
      <c r="K88" s="75" t="s">
        <v>392</v>
      </c>
      <c r="L88" s="75" t="s">
        <v>393</v>
      </c>
      <c r="M88" s="76" t="s">
        <v>149</v>
      </c>
      <c r="N88" s="76" t="s">
        <v>89</v>
      </c>
      <c r="O88" s="77" t="s">
        <v>124</v>
      </c>
      <c r="P88" s="78" t="s">
        <v>365</v>
      </c>
    </row>
    <row r="89" spans="1:16" ht="12.75" customHeight="1">
      <c r="A89" s="66" t="str">
        <f t="shared" si="12"/>
        <v>IBVS 6098 </v>
      </c>
      <c r="B89" s="2" t="str">
        <f t="shared" si="13"/>
        <v>I</v>
      </c>
      <c r="C89" s="66">
        <f t="shared" si="14"/>
        <v>56678.767200000002</v>
      </c>
      <c r="D89" t="str">
        <f t="shared" si="15"/>
        <v>vis</v>
      </c>
      <c r="E89">
        <f>VLOOKUP(C89,Active!C$21:E$973,3,FALSE)</f>
        <v>10264.045745313235</v>
      </c>
      <c r="F89" s="2" t="s">
        <v>89</v>
      </c>
      <c r="G89" t="str">
        <f t="shared" si="16"/>
        <v>56678.7672</v>
      </c>
      <c r="H89" s="66">
        <f t="shared" si="17"/>
        <v>10264</v>
      </c>
      <c r="I89" s="75" t="s">
        <v>394</v>
      </c>
      <c r="J89" s="76" t="s">
        <v>395</v>
      </c>
      <c r="K89" s="75" t="s">
        <v>396</v>
      </c>
      <c r="L89" s="75" t="s">
        <v>341</v>
      </c>
      <c r="M89" s="76" t="s">
        <v>149</v>
      </c>
      <c r="N89" s="76" t="s">
        <v>89</v>
      </c>
      <c r="O89" s="77" t="s">
        <v>124</v>
      </c>
      <c r="P89" s="78" t="s">
        <v>365</v>
      </c>
    </row>
    <row r="90" spans="1:16" ht="12.75" customHeight="1">
      <c r="A90" s="66" t="str">
        <f t="shared" si="12"/>
        <v>IBVS 6131 </v>
      </c>
      <c r="B90" s="2" t="str">
        <f t="shared" si="13"/>
        <v>II</v>
      </c>
      <c r="C90" s="66">
        <f t="shared" si="14"/>
        <v>56927.842400000001</v>
      </c>
      <c r="D90" t="str">
        <f t="shared" si="15"/>
        <v>vis</v>
      </c>
      <c r="E90">
        <f>VLOOKUP(C90,Active!C$21:E$973,3,FALSE)</f>
        <v>10374.538598717074</v>
      </c>
      <c r="F90" s="2" t="s">
        <v>89</v>
      </c>
      <c r="G90" t="str">
        <f t="shared" si="16"/>
        <v>56927.8424</v>
      </c>
      <c r="H90" s="66">
        <f t="shared" si="17"/>
        <v>10374.5</v>
      </c>
      <c r="I90" s="75" t="s">
        <v>397</v>
      </c>
      <c r="J90" s="76" t="s">
        <v>398</v>
      </c>
      <c r="K90" s="75" t="s">
        <v>399</v>
      </c>
      <c r="L90" s="75" t="s">
        <v>381</v>
      </c>
      <c r="M90" s="76" t="s">
        <v>149</v>
      </c>
      <c r="N90" s="76" t="s">
        <v>295</v>
      </c>
      <c r="O90" s="77" t="s">
        <v>134</v>
      </c>
      <c r="P90" s="78" t="s">
        <v>400</v>
      </c>
    </row>
    <row r="91" spans="1:16" ht="12.75" customHeight="1">
      <c r="A91" s="66" t="str">
        <f t="shared" si="12"/>
        <v>IBVS 5670 </v>
      </c>
      <c r="B91" s="2" t="str">
        <f t="shared" si="13"/>
        <v>I</v>
      </c>
      <c r="C91" s="66">
        <f t="shared" si="14"/>
        <v>53387.584900000002</v>
      </c>
      <c r="D91" t="str">
        <f t="shared" si="15"/>
        <v>vis</v>
      </c>
      <c r="E91">
        <f>VLOOKUP(C91,Active!C$21:E$973,3,FALSE)</f>
        <v>8804.0363850910744</v>
      </c>
      <c r="F91" s="2" t="s">
        <v>89</v>
      </c>
      <c r="G91" t="str">
        <f t="shared" si="16"/>
        <v>53387.5849</v>
      </c>
      <c r="H91" s="66">
        <f t="shared" si="17"/>
        <v>8804</v>
      </c>
      <c r="I91" s="75" t="s">
        <v>401</v>
      </c>
      <c r="J91" s="76" t="s">
        <v>402</v>
      </c>
      <c r="K91" s="75">
        <v>8804</v>
      </c>
      <c r="L91" s="75" t="s">
        <v>403</v>
      </c>
      <c r="M91" s="76" t="s">
        <v>100</v>
      </c>
      <c r="N91" s="76" t="s">
        <v>123</v>
      </c>
      <c r="O91" s="77" t="s">
        <v>139</v>
      </c>
      <c r="P91" s="78" t="s">
        <v>54</v>
      </c>
    </row>
    <row r="92" spans="1:16" ht="12.75" customHeight="1">
      <c r="A92" s="66" t="str">
        <f t="shared" si="12"/>
        <v>IBVS 5670 </v>
      </c>
      <c r="B92" s="2" t="str">
        <f t="shared" si="13"/>
        <v>I</v>
      </c>
      <c r="C92" s="66">
        <f t="shared" si="14"/>
        <v>53405.618399999999</v>
      </c>
      <c r="D92" t="str">
        <f t="shared" si="15"/>
        <v>vis</v>
      </c>
      <c r="E92">
        <f>VLOOKUP(C92,Active!C$21:E$973,3,FALSE)</f>
        <v>8812.0362697518431</v>
      </c>
      <c r="F92" s="2" t="s">
        <v>89</v>
      </c>
      <c r="G92" t="str">
        <f t="shared" si="16"/>
        <v>53405.6184</v>
      </c>
      <c r="H92" s="66">
        <f t="shared" si="17"/>
        <v>8812</v>
      </c>
      <c r="I92" s="75" t="s">
        <v>404</v>
      </c>
      <c r="J92" s="76" t="s">
        <v>405</v>
      </c>
      <c r="K92" s="75">
        <v>8812</v>
      </c>
      <c r="L92" s="75" t="s">
        <v>406</v>
      </c>
      <c r="M92" s="76" t="s">
        <v>100</v>
      </c>
      <c r="N92" s="76" t="s">
        <v>123</v>
      </c>
      <c r="O92" s="77" t="s">
        <v>139</v>
      </c>
      <c r="P92" s="78" t="s">
        <v>54</v>
      </c>
    </row>
    <row r="93" spans="1:16" ht="12.75" customHeight="1">
      <c r="A93" s="66" t="str">
        <f t="shared" si="12"/>
        <v>IBVS 5670 </v>
      </c>
      <c r="B93" s="2" t="str">
        <f t="shared" si="13"/>
        <v>II</v>
      </c>
      <c r="C93" s="66">
        <f t="shared" si="14"/>
        <v>53656.971899999997</v>
      </c>
      <c r="D93" t="str">
        <f t="shared" si="15"/>
        <v>vis</v>
      </c>
      <c r="E93">
        <f>VLOOKUP(C93,Active!C$21:E$973,3,FALSE)</f>
        <v>8923.5398053428671</v>
      </c>
      <c r="F93" s="2" t="s">
        <v>89</v>
      </c>
      <c r="G93" t="str">
        <f t="shared" si="16"/>
        <v>53656.9719</v>
      </c>
      <c r="H93" s="66">
        <f t="shared" si="17"/>
        <v>8923.5</v>
      </c>
      <c r="I93" s="75" t="s">
        <v>407</v>
      </c>
      <c r="J93" s="76" t="s">
        <v>408</v>
      </c>
      <c r="K93" s="75">
        <v>8923.5</v>
      </c>
      <c r="L93" s="75" t="s">
        <v>409</v>
      </c>
      <c r="M93" s="76" t="s">
        <v>100</v>
      </c>
      <c r="N93" s="76" t="s">
        <v>123</v>
      </c>
      <c r="O93" s="77" t="s">
        <v>139</v>
      </c>
      <c r="P93" s="78" t="s">
        <v>54</v>
      </c>
    </row>
    <row r="94" spans="1:16" ht="12.75" customHeight="1">
      <c r="A94" s="66" t="str">
        <f t="shared" si="12"/>
        <v>IBVS 5910 </v>
      </c>
      <c r="B94" s="2" t="str">
        <f t="shared" si="13"/>
        <v>II</v>
      </c>
      <c r="C94" s="66">
        <f t="shared" si="14"/>
        <v>54364.797400000003</v>
      </c>
      <c r="D94" t="str">
        <f t="shared" si="15"/>
        <v>vis</v>
      </c>
      <c r="E94">
        <f>VLOOKUP(C94,Active!C$21:E$973,3,FALSE)</f>
        <v>9237.5399916600873</v>
      </c>
      <c r="F94" s="2" t="s">
        <v>89</v>
      </c>
      <c r="G94" t="str">
        <f t="shared" si="16"/>
        <v>54364.7974</v>
      </c>
      <c r="H94" s="66">
        <f t="shared" si="17"/>
        <v>9237.5</v>
      </c>
      <c r="I94" s="75" t="s">
        <v>410</v>
      </c>
      <c r="J94" s="76" t="s">
        <v>411</v>
      </c>
      <c r="K94" s="75">
        <v>9237.5</v>
      </c>
      <c r="L94" s="75" t="s">
        <v>170</v>
      </c>
      <c r="M94" s="76" t="s">
        <v>149</v>
      </c>
      <c r="N94" s="76" t="s">
        <v>89</v>
      </c>
      <c r="O94" s="77" t="s">
        <v>124</v>
      </c>
      <c r="P94" s="78" t="s">
        <v>58</v>
      </c>
    </row>
    <row r="95" spans="1:16" ht="12.75" customHeight="1">
      <c r="A95" s="66" t="str">
        <f t="shared" si="12"/>
        <v>IBVS 5910 </v>
      </c>
      <c r="B95" s="2" t="str">
        <f t="shared" si="13"/>
        <v>II</v>
      </c>
      <c r="C95" s="66">
        <f t="shared" si="14"/>
        <v>54373.813600000001</v>
      </c>
      <c r="D95" t="str">
        <f t="shared" si="15"/>
        <v>vis</v>
      </c>
      <c r="E95">
        <f>VLOOKUP(C95,Active!C$21:E$973,3,FALSE)</f>
        <v>9241.5396900036376</v>
      </c>
      <c r="F95" s="2" t="s">
        <v>89</v>
      </c>
      <c r="G95" t="str">
        <f t="shared" si="16"/>
        <v>54373.8136</v>
      </c>
      <c r="H95" s="66">
        <f t="shared" si="17"/>
        <v>9241.5</v>
      </c>
      <c r="I95" s="75" t="s">
        <v>412</v>
      </c>
      <c r="J95" s="76" t="s">
        <v>413</v>
      </c>
      <c r="K95" s="75">
        <v>9241.5</v>
      </c>
      <c r="L95" s="75" t="s">
        <v>240</v>
      </c>
      <c r="M95" s="76" t="s">
        <v>149</v>
      </c>
      <c r="N95" s="76" t="s">
        <v>89</v>
      </c>
      <c r="O95" s="77" t="s">
        <v>124</v>
      </c>
      <c r="P95" s="78" t="s">
        <v>58</v>
      </c>
    </row>
    <row r="96" spans="1:16" ht="12.75" customHeight="1">
      <c r="A96" s="66" t="str">
        <f t="shared" si="12"/>
        <v>IBVS 5910 </v>
      </c>
      <c r="B96" s="2" t="str">
        <f t="shared" si="13"/>
        <v>I</v>
      </c>
      <c r="C96" s="66">
        <f t="shared" si="14"/>
        <v>54392.9735</v>
      </c>
      <c r="D96" t="str">
        <f t="shared" si="15"/>
        <v>vis</v>
      </c>
      <c r="E96">
        <f>VLOOKUP(C96,Active!C$21:E$973,3,FALSE)</f>
        <v>9250.0392596995862</v>
      </c>
      <c r="F96" s="2" t="s">
        <v>89</v>
      </c>
      <c r="G96" t="str">
        <f t="shared" si="16"/>
        <v>54392.9735</v>
      </c>
      <c r="H96" s="66">
        <f t="shared" si="17"/>
        <v>9250</v>
      </c>
      <c r="I96" s="75" t="s">
        <v>414</v>
      </c>
      <c r="J96" s="76" t="s">
        <v>415</v>
      </c>
      <c r="K96" s="75">
        <v>9250</v>
      </c>
      <c r="L96" s="75" t="s">
        <v>416</v>
      </c>
      <c r="M96" s="76" t="s">
        <v>149</v>
      </c>
      <c r="N96" s="76" t="s">
        <v>89</v>
      </c>
      <c r="O96" s="77" t="s">
        <v>124</v>
      </c>
      <c r="P96" s="78" t="s">
        <v>58</v>
      </c>
    </row>
    <row r="97" spans="1:16" ht="12.75" customHeight="1">
      <c r="A97" s="66" t="str">
        <f t="shared" si="12"/>
        <v>IBVS 5910 </v>
      </c>
      <c r="B97" s="2" t="str">
        <f t="shared" si="13"/>
        <v>II</v>
      </c>
      <c r="C97" s="66">
        <f t="shared" si="14"/>
        <v>54400.866399999999</v>
      </c>
      <c r="D97" t="str">
        <f t="shared" si="15"/>
        <v>vis</v>
      </c>
      <c r="E97">
        <f>VLOOKUP(C97,Active!C$21:E$973,3,FALSE)</f>
        <v>9253.5406482064755</v>
      </c>
      <c r="F97" s="2" t="s">
        <v>89</v>
      </c>
      <c r="G97" t="str">
        <f t="shared" si="16"/>
        <v>54400.8664</v>
      </c>
      <c r="H97" s="66">
        <f t="shared" si="17"/>
        <v>9253.5</v>
      </c>
      <c r="I97" s="75" t="s">
        <v>417</v>
      </c>
      <c r="J97" s="76" t="s">
        <v>418</v>
      </c>
      <c r="K97" s="75">
        <v>9253.5</v>
      </c>
      <c r="L97" s="75" t="s">
        <v>419</v>
      </c>
      <c r="M97" s="76" t="s">
        <v>149</v>
      </c>
      <c r="N97" s="76" t="s">
        <v>89</v>
      </c>
      <c r="O97" s="77" t="s">
        <v>124</v>
      </c>
      <c r="P97" s="78" t="s">
        <v>58</v>
      </c>
    </row>
    <row r="98" spans="1:16" ht="12.75" customHeight="1">
      <c r="A98" s="66" t="str">
        <f t="shared" si="12"/>
        <v>IBVS 5910 </v>
      </c>
      <c r="B98" s="2" t="str">
        <f t="shared" si="13"/>
        <v>I</v>
      </c>
      <c r="C98" s="66">
        <f t="shared" si="14"/>
        <v>54408.753499999999</v>
      </c>
      <c r="D98" t="str">
        <f t="shared" si="15"/>
        <v>vis</v>
      </c>
      <c r="E98">
        <f>VLOOKUP(C98,Active!C$21:E$973,3,FALSE)</f>
        <v>9257.0394637613008</v>
      </c>
      <c r="F98" s="2" t="s">
        <v>89</v>
      </c>
      <c r="G98" t="str">
        <f t="shared" si="16"/>
        <v>54408.7535</v>
      </c>
      <c r="H98" s="66">
        <f t="shared" si="17"/>
        <v>9257</v>
      </c>
      <c r="I98" s="75" t="s">
        <v>420</v>
      </c>
      <c r="J98" s="76" t="s">
        <v>421</v>
      </c>
      <c r="K98" s="75">
        <v>9257</v>
      </c>
      <c r="L98" s="75" t="s">
        <v>201</v>
      </c>
      <c r="M98" s="76" t="s">
        <v>149</v>
      </c>
      <c r="N98" s="76" t="s">
        <v>89</v>
      </c>
      <c r="O98" s="77" t="s">
        <v>124</v>
      </c>
      <c r="P98" s="78" t="s">
        <v>58</v>
      </c>
    </row>
    <row r="99" spans="1:16" ht="12.75" customHeight="1">
      <c r="A99" s="66" t="str">
        <f t="shared" si="12"/>
        <v>IBVS 5910 </v>
      </c>
      <c r="B99" s="2" t="str">
        <f t="shared" si="13"/>
        <v>II</v>
      </c>
      <c r="C99" s="66">
        <f t="shared" si="14"/>
        <v>54409.881000000001</v>
      </c>
      <c r="D99" t="str">
        <f t="shared" si="15"/>
        <v>vis</v>
      </c>
      <c r="E99">
        <f>VLOOKUP(C99,Active!C$21:E$973,3,FALSE)</f>
        <v>9257.5396367701469</v>
      </c>
      <c r="F99" s="2" t="s">
        <v>89</v>
      </c>
      <c r="G99" t="str">
        <f t="shared" si="16"/>
        <v>54409.8810</v>
      </c>
      <c r="H99" s="66">
        <f t="shared" si="17"/>
        <v>9257.5</v>
      </c>
      <c r="I99" s="75" t="s">
        <v>422</v>
      </c>
      <c r="J99" s="76" t="s">
        <v>423</v>
      </c>
      <c r="K99" s="75">
        <v>9257.5</v>
      </c>
      <c r="L99" s="75" t="s">
        <v>133</v>
      </c>
      <c r="M99" s="76" t="s">
        <v>149</v>
      </c>
      <c r="N99" s="76" t="s">
        <v>89</v>
      </c>
      <c r="O99" s="77" t="s">
        <v>124</v>
      </c>
      <c r="P99" s="78" t="s">
        <v>58</v>
      </c>
    </row>
    <row r="100" spans="1:16" ht="12.75" customHeight="1">
      <c r="A100" s="66" t="str">
        <f t="shared" si="12"/>
        <v>IBVS 5910 </v>
      </c>
      <c r="B100" s="2" t="str">
        <f t="shared" si="13"/>
        <v>II</v>
      </c>
      <c r="C100" s="66">
        <f t="shared" si="14"/>
        <v>54409.882700000002</v>
      </c>
      <c r="D100" t="str">
        <f t="shared" si="15"/>
        <v>vis</v>
      </c>
      <c r="E100">
        <f>VLOOKUP(C100,Active!C$21:E$973,3,FALSE)</f>
        <v>9257.5403909112702</v>
      </c>
      <c r="F100" s="2" t="s">
        <v>89</v>
      </c>
      <c r="G100" t="str">
        <f t="shared" si="16"/>
        <v>54409.8827</v>
      </c>
      <c r="H100" s="66">
        <f t="shared" si="17"/>
        <v>9257.5</v>
      </c>
      <c r="I100" s="75" t="s">
        <v>424</v>
      </c>
      <c r="J100" s="76" t="s">
        <v>425</v>
      </c>
      <c r="K100" s="75">
        <v>9257.5</v>
      </c>
      <c r="L100" s="75" t="s">
        <v>426</v>
      </c>
      <c r="M100" s="76" t="s">
        <v>149</v>
      </c>
      <c r="N100" s="76" t="s">
        <v>89</v>
      </c>
      <c r="O100" s="77" t="s">
        <v>124</v>
      </c>
      <c r="P100" s="78" t="s">
        <v>58</v>
      </c>
    </row>
    <row r="101" spans="1:16" ht="12.75" customHeight="1">
      <c r="A101" s="66" t="str">
        <f t="shared" si="12"/>
        <v>IBVS 5910 </v>
      </c>
      <c r="B101" s="2" t="str">
        <f t="shared" si="13"/>
        <v>II</v>
      </c>
      <c r="C101" s="66">
        <f t="shared" si="14"/>
        <v>54416.643600000003</v>
      </c>
      <c r="D101" t="str">
        <f t="shared" si="15"/>
        <v>vis</v>
      </c>
      <c r="E101">
        <f>VLOOKUP(C101,Active!C$21:E$973,3,FALSE)</f>
        <v>9260.5396101534025</v>
      </c>
      <c r="F101" s="2" t="s">
        <v>89</v>
      </c>
      <c r="G101" t="str">
        <f t="shared" si="16"/>
        <v>54416.6436</v>
      </c>
      <c r="H101" s="66">
        <f t="shared" si="17"/>
        <v>9260.5</v>
      </c>
      <c r="I101" s="75" t="s">
        <v>427</v>
      </c>
      <c r="J101" s="76" t="s">
        <v>428</v>
      </c>
      <c r="K101" s="75">
        <v>9260.5</v>
      </c>
      <c r="L101" s="75" t="s">
        <v>145</v>
      </c>
      <c r="M101" s="76" t="s">
        <v>149</v>
      </c>
      <c r="N101" s="76" t="s">
        <v>89</v>
      </c>
      <c r="O101" s="77" t="s">
        <v>124</v>
      </c>
      <c r="P101" s="78" t="s">
        <v>58</v>
      </c>
    </row>
    <row r="102" spans="1:16" ht="12.75" customHeight="1">
      <c r="A102" s="66" t="str">
        <f t="shared" si="12"/>
        <v>IBVS 5910 </v>
      </c>
      <c r="B102" s="2" t="str">
        <f t="shared" si="13"/>
        <v>I</v>
      </c>
      <c r="C102" s="66">
        <f t="shared" si="14"/>
        <v>54487.651400000002</v>
      </c>
      <c r="D102" t="str">
        <f t="shared" si="15"/>
        <v>vis</v>
      </c>
      <c r="E102">
        <f>VLOOKUP(C102,Active!C$21:E$973,3,FALSE)</f>
        <v>9292.0395524837877</v>
      </c>
      <c r="F102" s="2" t="s">
        <v>89</v>
      </c>
      <c r="G102" t="str">
        <f t="shared" si="16"/>
        <v>54487.6514</v>
      </c>
      <c r="H102" s="66">
        <f t="shared" si="17"/>
        <v>9292</v>
      </c>
      <c r="I102" s="75" t="s">
        <v>429</v>
      </c>
      <c r="J102" s="76" t="s">
        <v>430</v>
      </c>
      <c r="K102" s="75">
        <v>9292</v>
      </c>
      <c r="L102" s="75" t="s">
        <v>431</v>
      </c>
      <c r="M102" s="76" t="s">
        <v>149</v>
      </c>
      <c r="N102" s="76" t="s">
        <v>89</v>
      </c>
      <c r="O102" s="77" t="s">
        <v>124</v>
      </c>
      <c r="P102" s="78" t="s">
        <v>58</v>
      </c>
    </row>
    <row r="103" spans="1:16" ht="12.75" customHeight="1">
      <c r="A103" s="66" t="str">
        <f t="shared" si="12"/>
        <v>IBVS 5910 </v>
      </c>
      <c r="B103" s="2" t="str">
        <f t="shared" si="13"/>
        <v>I</v>
      </c>
      <c r="C103" s="66">
        <f t="shared" si="14"/>
        <v>54505.686600000001</v>
      </c>
      <c r="D103" t="str">
        <f t="shared" si="15"/>
        <v>vis</v>
      </c>
      <c r="E103">
        <f>VLOOKUP(C103,Active!C$21:E$973,3,FALSE)</f>
        <v>9300.0401912856778</v>
      </c>
      <c r="F103" s="2" t="s">
        <v>89</v>
      </c>
      <c r="G103" t="str">
        <f t="shared" si="16"/>
        <v>54505.6866</v>
      </c>
      <c r="H103" s="66">
        <f t="shared" si="17"/>
        <v>9300</v>
      </c>
      <c r="I103" s="75" t="s">
        <v>432</v>
      </c>
      <c r="J103" s="76" t="s">
        <v>433</v>
      </c>
      <c r="K103" s="75">
        <v>9300</v>
      </c>
      <c r="L103" s="75" t="s">
        <v>434</v>
      </c>
      <c r="M103" s="76" t="s">
        <v>149</v>
      </c>
      <c r="N103" s="76" t="s">
        <v>89</v>
      </c>
      <c r="O103" s="77" t="s">
        <v>124</v>
      </c>
      <c r="P103" s="78" t="s">
        <v>58</v>
      </c>
    </row>
    <row r="104" spans="1:16" ht="12.75" customHeight="1">
      <c r="A104" s="66" t="str">
        <f t="shared" si="12"/>
        <v>IBVS 5910 </v>
      </c>
      <c r="B104" s="2" t="str">
        <f t="shared" si="13"/>
        <v>I</v>
      </c>
      <c r="C104" s="66">
        <f t="shared" si="14"/>
        <v>55109.822099999998</v>
      </c>
      <c r="D104" t="str">
        <f t="shared" si="15"/>
        <v>vis</v>
      </c>
      <c r="E104">
        <f>VLOOKUP(C104,Active!C$21:E$973,3,FALSE)</f>
        <v>9568.0422052860849</v>
      </c>
      <c r="F104" s="2" t="s">
        <v>89</v>
      </c>
      <c r="G104" t="str">
        <f t="shared" si="16"/>
        <v>55109.8221</v>
      </c>
      <c r="H104" s="66">
        <f t="shared" si="17"/>
        <v>9568</v>
      </c>
      <c r="I104" s="75" t="s">
        <v>435</v>
      </c>
      <c r="J104" s="76" t="s">
        <v>436</v>
      </c>
      <c r="K104" s="75" t="s">
        <v>437</v>
      </c>
      <c r="L104" s="75" t="s">
        <v>438</v>
      </c>
      <c r="M104" s="76" t="s">
        <v>149</v>
      </c>
      <c r="N104" s="76" t="s">
        <v>89</v>
      </c>
      <c r="O104" s="77" t="s">
        <v>124</v>
      </c>
      <c r="P104" s="78" t="s">
        <v>58</v>
      </c>
    </row>
    <row r="105" spans="1:16" ht="12.75" customHeight="1">
      <c r="A105" s="66" t="str">
        <f t="shared" si="12"/>
        <v>OEJV 0137 </v>
      </c>
      <c r="B105" s="2" t="str">
        <f t="shared" si="13"/>
        <v>I</v>
      </c>
      <c r="C105" s="66">
        <f t="shared" si="14"/>
        <v>55531.360800000002</v>
      </c>
      <c r="D105" t="str">
        <f t="shared" si="15"/>
        <v>vis</v>
      </c>
      <c r="E105">
        <f>VLOOKUP(C105,Active!C$21:E$973,3,FALSE)</f>
        <v>9755.0420100966203</v>
      </c>
      <c r="F105" s="2" t="s">
        <v>89</v>
      </c>
      <c r="G105" t="str">
        <f t="shared" si="16"/>
        <v>55531.3608</v>
      </c>
      <c r="H105" s="66">
        <f t="shared" si="17"/>
        <v>9755</v>
      </c>
      <c r="I105" s="75" t="s">
        <v>439</v>
      </c>
      <c r="J105" s="76" t="s">
        <v>440</v>
      </c>
      <c r="K105" s="75" t="s">
        <v>441</v>
      </c>
      <c r="L105" s="75" t="s">
        <v>442</v>
      </c>
      <c r="M105" s="76" t="s">
        <v>149</v>
      </c>
      <c r="N105" s="76" t="s">
        <v>46</v>
      </c>
      <c r="O105" s="77" t="s">
        <v>306</v>
      </c>
      <c r="P105" s="78" t="s">
        <v>64</v>
      </c>
    </row>
    <row r="106" spans="1:16" ht="12.75" customHeight="1">
      <c r="A106" s="66" t="str">
        <f t="shared" si="12"/>
        <v>OEJV 0137 </v>
      </c>
      <c r="B106" s="2" t="str">
        <f t="shared" si="13"/>
        <v>I</v>
      </c>
      <c r="C106" s="66">
        <f t="shared" si="14"/>
        <v>55531.361299999997</v>
      </c>
      <c r="D106" t="str">
        <f t="shared" si="15"/>
        <v>vis</v>
      </c>
      <c r="E106">
        <f>VLOOKUP(C106,Active!C$21:E$973,3,FALSE)</f>
        <v>9755.0422319028294</v>
      </c>
      <c r="F106" s="2" t="s">
        <v>89</v>
      </c>
      <c r="G106" t="str">
        <f t="shared" si="16"/>
        <v>55531.3613</v>
      </c>
      <c r="H106" s="66">
        <f t="shared" si="17"/>
        <v>9755</v>
      </c>
      <c r="I106" s="75" t="s">
        <v>443</v>
      </c>
      <c r="J106" s="76" t="s">
        <v>444</v>
      </c>
      <c r="K106" s="75" t="s">
        <v>441</v>
      </c>
      <c r="L106" s="75" t="s">
        <v>445</v>
      </c>
      <c r="M106" s="76" t="s">
        <v>149</v>
      </c>
      <c r="N106" s="76" t="s">
        <v>295</v>
      </c>
      <c r="O106" s="77" t="s">
        <v>306</v>
      </c>
      <c r="P106" s="78" t="s">
        <v>64</v>
      </c>
    </row>
    <row r="107" spans="1:16" ht="12.75" customHeight="1">
      <c r="A107" s="66" t="str">
        <f t="shared" si="12"/>
        <v>OEJV 0137 </v>
      </c>
      <c r="B107" s="2" t="str">
        <f t="shared" si="13"/>
        <v>I</v>
      </c>
      <c r="C107" s="66">
        <f t="shared" si="14"/>
        <v>55531.362000000001</v>
      </c>
      <c r="D107" t="str">
        <f t="shared" si="15"/>
        <v>vis</v>
      </c>
      <c r="E107">
        <f>VLOOKUP(C107,Active!C$21:E$973,3,FALSE)</f>
        <v>9755.042542431529</v>
      </c>
      <c r="F107" s="2" t="s">
        <v>89</v>
      </c>
      <c r="G107" t="str">
        <f t="shared" si="16"/>
        <v>55531.3620</v>
      </c>
      <c r="H107" s="66">
        <f t="shared" si="17"/>
        <v>9755</v>
      </c>
      <c r="I107" s="75" t="s">
        <v>446</v>
      </c>
      <c r="J107" s="76" t="s">
        <v>447</v>
      </c>
      <c r="K107" s="75" t="s">
        <v>441</v>
      </c>
      <c r="L107" s="75" t="s">
        <v>448</v>
      </c>
      <c r="M107" s="76" t="s">
        <v>149</v>
      </c>
      <c r="N107" s="76" t="s">
        <v>89</v>
      </c>
      <c r="O107" s="77" t="s">
        <v>306</v>
      </c>
      <c r="P107" s="78" t="s">
        <v>64</v>
      </c>
    </row>
    <row r="108" spans="1:16" ht="12.75" customHeight="1">
      <c r="A108" s="66" t="str">
        <f t="shared" si="12"/>
        <v>IBVS 5966 </v>
      </c>
      <c r="B108" s="2" t="str">
        <f t="shared" si="13"/>
        <v>I</v>
      </c>
      <c r="C108" s="66">
        <f t="shared" si="14"/>
        <v>55560.667500000003</v>
      </c>
      <c r="D108" t="str">
        <f t="shared" si="15"/>
        <v>vis</v>
      </c>
      <c r="E108">
        <f>VLOOKUP(C108,Active!C$21:E$973,3,FALSE)</f>
        <v>9768.0428263434824</v>
      </c>
      <c r="F108" s="2" t="s">
        <v>89</v>
      </c>
      <c r="G108" t="str">
        <f t="shared" si="16"/>
        <v>55560.6675</v>
      </c>
      <c r="H108" s="66">
        <f t="shared" si="17"/>
        <v>9768</v>
      </c>
      <c r="I108" s="75" t="s">
        <v>449</v>
      </c>
      <c r="J108" s="76" t="s">
        <v>450</v>
      </c>
      <c r="K108" s="75" t="s">
        <v>451</v>
      </c>
      <c r="L108" s="75" t="s">
        <v>452</v>
      </c>
      <c r="M108" s="76" t="s">
        <v>149</v>
      </c>
      <c r="N108" s="76" t="s">
        <v>81</v>
      </c>
      <c r="O108" s="77" t="s">
        <v>134</v>
      </c>
      <c r="P108" s="78" t="s">
        <v>66</v>
      </c>
    </row>
    <row r="109" spans="1:16" ht="12.75" customHeight="1">
      <c r="A109" s="66" t="str">
        <f t="shared" si="12"/>
        <v>OEJV 0160 </v>
      </c>
      <c r="B109" s="2" t="str">
        <f t="shared" si="13"/>
        <v>I</v>
      </c>
      <c r="C109" s="66">
        <f t="shared" si="14"/>
        <v>56516.467530000002</v>
      </c>
      <c r="D109" t="str">
        <f t="shared" si="15"/>
        <v>vis</v>
      </c>
      <c r="E109">
        <f>VLOOKUP(C109,Active!C$21:E$973,3,FALSE)</f>
        <v>10192.047595177046</v>
      </c>
      <c r="F109" s="2" t="s">
        <v>89</v>
      </c>
      <c r="G109" t="str">
        <f t="shared" si="16"/>
        <v>56516.46753</v>
      </c>
      <c r="H109" s="66">
        <f t="shared" si="17"/>
        <v>10192</v>
      </c>
      <c r="I109" s="75" t="s">
        <v>453</v>
      </c>
      <c r="J109" s="76" t="s">
        <v>454</v>
      </c>
      <c r="K109" s="75" t="s">
        <v>455</v>
      </c>
      <c r="L109" s="75" t="s">
        <v>456</v>
      </c>
      <c r="M109" s="76" t="s">
        <v>149</v>
      </c>
      <c r="N109" s="76" t="s">
        <v>295</v>
      </c>
      <c r="O109" s="77" t="s">
        <v>301</v>
      </c>
      <c r="P109" s="78" t="s">
        <v>74</v>
      </c>
    </row>
  </sheetData>
  <sheetProtection selectLockedCells="1" selectUnlockedCells="1"/>
  <hyperlinks>
    <hyperlink ref="P12" r:id="rId1"/>
    <hyperlink ref="P13" r:id="rId2"/>
    <hyperlink ref="P14" r:id="rId3"/>
    <hyperlink ref="P15" r:id="rId4"/>
    <hyperlink ref="P16" r:id="rId5"/>
    <hyperlink ref="P17" r:id="rId6"/>
    <hyperlink ref="P18" r:id="rId7"/>
    <hyperlink ref="P19" r:id="rId8"/>
    <hyperlink ref="P20" r:id="rId9"/>
    <hyperlink ref="P21" r:id="rId10"/>
    <hyperlink ref="P22" r:id="rId11"/>
    <hyperlink ref="P23" r:id="rId12"/>
    <hyperlink ref="P24" r:id="rId13"/>
    <hyperlink ref="P25" r:id="rId14"/>
    <hyperlink ref="P26" r:id="rId15"/>
    <hyperlink ref="P27" r:id="rId16"/>
    <hyperlink ref="P28" r:id="rId17"/>
    <hyperlink ref="P29" r:id="rId18"/>
    <hyperlink ref="P30" r:id="rId19"/>
    <hyperlink ref="P31" r:id="rId20"/>
    <hyperlink ref="P32" r:id="rId21"/>
    <hyperlink ref="P33" r:id="rId22"/>
    <hyperlink ref="P34" r:id="rId23"/>
    <hyperlink ref="P35" r:id="rId24"/>
    <hyperlink ref="P36" r:id="rId25"/>
    <hyperlink ref="P37" r:id="rId26"/>
    <hyperlink ref="P38" r:id="rId27"/>
    <hyperlink ref="P39" r:id="rId28"/>
    <hyperlink ref="P40" r:id="rId29"/>
    <hyperlink ref="P41" r:id="rId30"/>
    <hyperlink ref="P42" r:id="rId31"/>
    <hyperlink ref="P43" r:id="rId32"/>
    <hyperlink ref="P44" r:id="rId33"/>
    <hyperlink ref="P45" r:id="rId34"/>
    <hyperlink ref="P46" r:id="rId35"/>
    <hyperlink ref="P47" r:id="rId36"/>
    <hyperlink ref="P48" r:id="rId37"/>
    <hyperlink ref="P49" r:id="rId38"/>
    <hyperlink ref="P50" r:id="rId39"/>
    <hyperlink ref="P51" r:id="rId40"/>
    <hyperlink ref="P52" r:id="rId41"/>
    <hyperlink ref="P53" r:id="rId42"/>
    <hyperlink ref="P54" r:id="rId43"/>
    <hyperlink ref="P55" r:id="rId44"/>
    <hyperlink ref="P56" r:id="rId45"/>
    <hyperlink ref="P57" r:id="rId46"/>
    <hyperlink ref="P58" r:id="rId47"/>
    <hyperlink ref="P59" r:id="rId48"/>
    <hyperlink ref="P60" r:id="rId49"/>
    <hyperlink ref="P61" r:id="rId50"/>
    <hyperlink ref="P62" r:id="rId51"/>
    <hyperlink ref="P63" r:id="rId52"/>
    <hyperlink ref="P64" r:id="rId53"/>
    <hyperlink ref="P65" r:id="rId54"/>
    <hyperlink ref="P66" r:id="rId55"/>
    <hyperlink ref="P67" r:id="rId56"/>
    <hyperlink ref="P68" r:id="rId57"/>
    <hyperlink ref="P69" r:id="rId58"/>
    <hyperlink ref="P70" r:id="rId59"/>
    <hyperlink ref="P71" r:id="rId60"/>
    <hyperlink ref="P72" r:id="rId61"/>
    <hyperlink ref="P73" r:id="rId62"/>
    <hyperlink ref="P74" r:id="rId63"/>
    <hyperlink ref="P75" r:id="rId64"/>
    <hyperlink ref="P76" r:id="rId65"/>
    <hyperlink ref="P77" r:id="rId66"/>
    <hyperlink ref="P78" r:id="rId67"/>
    <hyperlink ref="P79" r:id="rId68"/>
    <hyperlink ref="P80" r:id="rId69"/>
    <hyperlink ref="P81" r:id="rId70"/>
    <hyperlink ref="P82" r:id="rId71"/>
    <hyperlink ref="P83" r:id="rId72"/>
    <hyperlink ref="P84" r:id="rId73"/>
    <hyperlink ref="P85" r:id="rId74"/>
    <hyperlink ref="P86" r:id="rId75"/>
    <hyperlink ref="P87" r:id="rId76"/>
    <hyperlink ref="P88" r:id="rId77"/>
    <hyperlink ref="P89" r:id="rId78"/>
    <hyperlink ref="P90" r:id="rId79"/>
    <hyperlink ref="P91" r:id="rId80"/>
    <hyperlink ref="P92" r:id="rId81"/>
    <hyperlink ref="P93" r:id="rId82"/>
    <hyperlink ref="P94" r:id="rId83"/>
    <hyperlink ref="P95" r:id="rId84"/>
    <hyperlink ref="P96" r:id="rId85"/>
    <hyperlink ref="P97" r:id="rId86"/>
    <hyperlink ref="P98" r:id="rId87"/>
    <hyperlink ref="P99" r:id="rId88"/>
    <hyperlink ref="P100" r:id="rId89"/>
    <hyperlink ref="P101" r:id="rId90"/>
    <hyperlink ref="P102" r:id="rId91"/>
    <hyperlink ref="P103" r:id="rId92"/>
    <hyperlink ref="P104" r:id="rId93"/>
    <hyperlink ref="P105" r:id="rId94"/>
    <hyperlink ref="P106" r:id="rId95"/>
    <hyperlink ref="P107" r:id="rId96"/>
    <hyperlink ref="P108" r:id="rId97"/>
    <hyperlink ref="P109" r:id="rId9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2023-08-22T07:00:02Z</dcterms:created>
  <dcterms:modified xsi:type="dcterms:W3CDTF">2023-08-22T07:00:02Z</dcterms:modified>
</cp:coreProperties>
</file>