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2B616448-E8B1-4E48-9494-7C7C66FAFA2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66" i="1" l="1"/>
  <c r="F66" i="1" s="1"/>
  <c r="G66" i="1" s="1"/>
  <c r="K66" i="1" s="1"/>
  <c r="Q66" i="1"/>
  <c r="Q64" i="1"/>
  <c r="Q65" i="1"/>
  <c r="E62" i="1"/>
  <c r="F62" i="1" s="1"/>
  <c r="G62" i="1" s="1"/>
  <c r="K62" i="1" s="1"/>
  <c r="Q62" i="1"/>
  <c r="E63" i="1"/>
  <c r="F63" i="1" s="1"/>
  <c r="G63" i="1" s="1"/>
  <c r="K63" i="1" s="1"/>
  <c r="Q63" i="1"/>
  <c r="Q56" i="1"/>
  <c r="Q57" i="1"/>
  <c r="E58" i="1"/>
  <c r="F58" i="1" s="1"/>
  <c r="G58" i="1" s="1"/>
  <c r="K58" i="1" s="1"/>
  <c r="Q58" i="1"/>
  <c r="Q59" i="1"/>
  <c r="Q60" i="1"/>
  <c r="E61" i="1"/>
  <c r="F61" i="1"/>
  <c r="G61" i="1" s="1"/>
  <c r="K61" i="1" s="1"/>
  <c r="Q61" i="1"/>
  <c r="C7" i="1"/>
  <c r="E64" i="1" s="1"/>
  <c r="F64" i="1" s="1"/>
  <c r="G64" i="1" s="1"/>
  <c r="S64" i="1" s="1"/>
  <c r="E55" i="1"/>
  <c r="F55" i="1" s="1"/>
  <c r="G55" i="1" s="1"/>
  <c r="K55" i="1" s="1"/>
  <c r="C8" i="1"/>
  <c r="E40" i="1"/>
  <c r="F40" i="1"/>
  <c r="G40" i="1"/>
  <c r="K40" i="1" s="1"/>
  <c r="E41" i="1"/>
  <c r="F41" i="1"/>
  <c r="G41" i="1" s="1"/>
  <c r="K41" i="1" s="1"/>
  <c r="E42" i="1"/>
  <c r="F42" i="1"/>
  <c r="G42" i="1"/>
  <c r="K42" i="1" s="1"/>
  <c r="E43" i="1"/>
  <c r="F43" i="1"/>
  <c r="G43" i="1" s="1"/>
  <c r="K43" i="1" s="1"/>
  <c r="E44" i="1"/>
  <c r="F44" i="1"/>
  <c r="G44" i="1"/>
  <c r="K44" i="1" s="1"/>
  <c r="E45" i="1"/>
  <c r="F45" i="1"/>
  <c r="G45" i="1" s="1"/>
  <c r="K45" i="1" s="1"/>
  <c r="E46" i="1"/>
  <c r="F46" i="1"/>
  <c r="G46" i="1"/>
  <c r="K46" i="1" s="1"/>
  <c r="E47" i="1"/>
  <c r="F47" i="1"/>
  <c r="G47" i="1" s="1"/>
  <c r="K47" i="1" s="1"/>
  <c r="E48" i="1"/>
  <c r="F48" i="1"/>
  <c r="G48" i="1"/>
  <c r="K48" i="1" s="1"/>
  <c r="E49" i="1"/>
  <c r="F49" i="1"/>
  <c r="G49" i="1" s="1"/>
  <c r="K49" i="1" s="1"/>
  <c r="E50" i="1"/>
  <c r="F50" i="1"/>
  <c r="G50" i="1"/>
  <c r="K50" i="1" s="1"/>
  <c r="E51" i="1"/>
  <c r="F51" i="1"/>
  <c r="G51" i="1" s="1"/>
  <c r="K51" i="1" s="1"/>
  <c r="E52" i="1"/>
  <c r="F52" i="1"/>
  <c r="G52" i="1"/>
  <c r="K52" i="1" s="1"/>
  <c r="E53" i="1"/>
  <c r="F53" i="1"/>
  <c r="G53" i="1" s="1"/>
  <c r="K53" i="1" s="1"/>
  <c r="E54" i="1"/>
  <c r="F54" i="1"/>
  <c r="G54" i="1"/>
  <c r="K54" i="1" s="1"/>
  <c r="D9" i="1"/>
  <c r="C9" i="1"/>
  <c r="Q55" i="1"/>
  <c r="E21" i="1"/>
  <c r="F21" i="1"/>
  <c r="G21" i="1"/>
  <c r="I21" i="1"/>
  <c r="E22" i="1"/>
  <c r="F22" i="1"/>
  <c r="G22" i="1"/>
  <c r="K22" i="1" s="1"/>
  <c r="E23" i="1"/>
  <c r="F23" i="1"/>
  <c r="G23" i="1"/>
  <c r="K23" i="1"/>
  <c r="E24" i="1"/>
  <c r="F24" i="1"/>
  <c r="G24" i="1"/>
  <c r="J24" i="1" s="1"/>
  <c r="E25" i="1"/>
  <c r="F25" i="1"/>
  <c r="G25" i="1"/>
  <c r="K25" i="1"/>
  <c r="E26" i="1"/>
  <c r="F26" i="1"/>
  <c r="G26" i="1"/>
  <c r="K26" i="1" s="1"/>
  <c r="E27" i="1"/>
  <c r="F27" i="1"/>
  <c r="G27" i="1"/>
  <c r="K27" i="1"/>
  <c r="E28" i="1"/>
  <c r="F28" i="1"/>
  <c r="G28" i="1"/>
  <c r="J28" i="1" s="1"/>
  <c r="E29" i="1"/>
  <c r="F29" i="1"/>
  <c r="G29" i="1"/>
  <c r="J29" i="1"/>
  <c r="E30" i="1"/>
  <c r="F30" i="1"/>
  <c r="G30" i="1"/>
  <c r="J30" i="1" s="1"/>
  <c r="E31" i="1"/>
  <c r="F31" i="1"/>
  <c r="G31" i="1"/>
  <c r="J31" i="1"/>
  <c r="E32" i="1"/>
  <c r="F32" i="1"/>
  <c r="G32" i="1"/>
  <c r="J32" i="1" s="1"/>
  <c r="E33" i="1"/>
  <c r="F33" i="1"/>
  <c r="G33" i="1"/>
  <c r="J33" i="1"/>
  <c r="E34" i="1"/>
  <c r="F34" i="1"/>
  <c r="G34" i="1"/>
  <c r="K34" i="1" s="1"/>
  <c r="E35" i="1"/>
  <c r="F35" i="1"/>
  <c r="G35" i="1"/>
  <c r="K35" i="1"/>
  <c r="E36" i="1"/>
  <c r="F36" i="1"/>
  <c r="G36" i="1"/>
  <c r="K36" i="1" s="1"/>
  <c r="E37" i="1"/>
  <c r="F37" i="1"/>
  <c r="G37" i="1"/>
  <c r="K37" i="1"/>
  <c r="E38" i="1"/>
  <c r="F38" i="1"/>
  <c r="G38" i="1"/>
  <c r="K38" i="1" s="1"/>
  <c r="E39" i="1"/>
  <c r="F39" i="1"/>
  <c r="G39" i="1"/>
  <c r="K39" i="1"/>
  <c r="F16" i="1"/>
  <c r="F17" i="1" s="1"/>
  <c r="C17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53" i="1"/>
  <c r="Q54" i="1"/>
  <c r="Q50" i="1"/>
  <c r="Q51" i="1"/>
  <c r="Q52" i="1"/>
  <c r="Q48" i="1"/>
  <c r="Q49" i="1"/>
  <c r="E60" i="1" l="1"/>
  <c r="F60" i="1" s="1"/>
  <c r="G60" i="1" s="1"/>
  <c r="K60" i="1" s="1"/>
  <c r="E57" i="1"/>
  <c r="F57" i="1" s="1"/>
  <c r="G57" i="1" s="1"/>
  <c r="K57" i="1" s="1"/>
  <c r="E65" i="1"/>
  <c r="F65" i="1" s="1"/>
  <c r="G65" i="1" s="1"/>
  <c r="K65" i="1" s="1"/>
  <c r="E59" i="1"/>
  <c r="F59" i="1" s="1"/>
  <c r="G59" i="1" s="1"/>
  <c r="K59" i="1" s="1"/>
  <c r="E56" i="1"/>
  <c r="F56" i="1" s="1"/>
  <c r="G56" i="1" s="1"/>
  <c r="C11" i="1"/>
  <c r="C12" i="1"/>
  <c r="O66" i="1" l="1"/>
  <c r="C16" i="1"/>
  <c r="D18" i="1" s="1"/>
  <c r="O62" i="1"/>
  <c r="O42" i="1"/>
  <c r="O50" i="1"/>
  <c r="O52" i="1"/>
  <c r="O58" i="1"/>
  <c r="O45" i="1"/>
  <c r="O41" i="1"/>
  <c r="O43" i="1"/>
  <c r="O47" i="1"/>
  <c r="O54" i="1"/>
  <c r="O56" i="1"/>
  <c r="O65" i="1"/>
  <c r="O53" i="1"/>
  <c r="O55" i="1"/>
  <c r="O59" i="1"/>
  <c r="O44" i="1"/>
  <c r="O39" i="1"/>
  <c r="O51" i="1"/>
  <c r="O57" i="1"/>
  <c r="O35" i="1"/>
  <c r="O40" i="1"/>
  <c r="C15" i="1"/>
  <c r="C18" i="1" s="1"/>
  <c r="O61" i="1"/>
  <c r="O49" i="1"/>
  <c r="O46" i="1"/>
  <c r="O36" i="1"/>
  <c r="O60" i="1"/>
  <c r="O64" i="1"/>
  <c r="O63" i="1"/>
  <c r="O38" i="1"/>
  <c r="O37" i="1"/>
  <c r="O48" i="1"/>
  <c r="K56" i="1"/>
  <c r="F18" i="1" l="1"/>
  <c r="F19" i="1" s="1"/>
</calcChain>
</file>

<file path=xl/sharedStrings.xml><?xml version="1.0" encoding="utf-8"?>
<sst xmlns="http://schemas.openxmlformats.org/spreadsheetml/2006/main" count="134" uniqueCount="70">
  <si>
    <t>V0740 Per / GSC 2366-3002</t>
  </si>
  <si>
    <t>Per</t>
  </si>
  <si>
    <t>EW</t>
  </si>
  <si>
    <t>IBVS 5686 Eph.</t>
  </si>
  <si>
    <t>IBVS 5686</t>
  </si>
  <si>
    <t>G2366-3002_Per.xls</t>
  </si>
  <si>
    <t>System Type:</t>
  </si>
  <si>
    <t>My time zone &gt;&gt;&gt;&gt;&gt;</t>
  </si>
  <si>
    <t>(PST=8, PDT=MDT=7, MDT=CST=6, etc.)</t>
  </si>
  <si>
    <t>--- Working ----</t>
  </si>
  <si>
    <t>Epoch =</t>
  </si>
  <si>
    <t>Period =</t>
  </si>
  <si>
    <t>Start of linear fit &gt;&gt;&gt;&gt;&gt;&gt;&gt;&gt;&gt;&gt;&gt;&gt;&gt;&gt;&gt;&gt;&gt;&gt;&gt;&gt;&gt;</t>
  </si>
  <si>
    <t>Linear</t>
  </si>
  <si>
    <t>Quadratic</t>
  </si>
  <si>
    <t>LS Intercept =</t>
  </si>
  <si>
    <t>LS Slope =</t>
  </si>
  <si>
    <t>LS Quadr term =</t>
  </si>
  <si>
    <t>na</t>
  </si>
  <si>
    <t>New epoch =</t>
  </si>
  <si>
    <t>Add cycle</t>
  </si>
  <si>
    <t>New Period =</t>
  </si>
  <si>
    <t>JD today</t>
  </si>
  <si>
    <t># of data points:</t>
  </si>
  <si>
    <t>Old Cycle</t>
  </si>
  <si>
    <t>New Ephemeris =</t>
  </si>
  <si>
    <t>New Cycle</t>
  </si>
  <si>
    <t>Next ToM</t>
  </si>
  <si>
    <t>Source</t>
  </si>
  <si>
    <t>Typ</t>
  </si>
  <si>
    <t>ToM</t>
  </si>
  <si>
    <t>error</t>
  </si>
  <si>
    <t>n'</t>
  </si>
  <si>
    <t>n</t>
  </si>
  <si>
    <t>O-C</t>
  </si>
  <si>
    <t>pg</t>
  </si>
  <si>
    <t>vis</t>
  </si>
  <si>
    <t>PE</t>
  </si>
  <si>
    <t>CCD</t>
  </si>
  <si>
    <t>S5</t>
  </si>
  <si>
    <t>S6</t>
  </si>
  <si>
    <t>Misc</t>
  </si>
  <si>
    <t>Lin Fit</t>
  </si>
  <si>
    <t>Q. Fit</t>
  </si>
  <si>
    <t>Date</t>
  </si>
  <si>
    <t>IBVS 5875</t>
  </si>
  <si>
    <t>IBVS 5929</t>
  </si>
  <si>
    <t>IBVS 5984</t>
  </si>
  <si>
    <t>OEJV 0160</t>
  </si>
  <si>
    <t>I</t>
  </si>
  <si>
    <t>IBVS 6118</t>
  </si>
  <si>
    <t>JAVSO 43, 77</t>
  </si>
  <si>
    <t>JAVSO..43…77</t>
  </si>
  <si>
    <t>II</t>
  </si>
  <si>
    <t>OEJV 0179</t>
  </si>
  <si>
    <t>IBVS 6196</t>
  </si>
  <si>
    <t>JAVSO..45..121</t>
  </si>
  <si>
    <t>2020JAVSO..48….1</t>
  </si>
  <si>
    <t>RHN 2020</t>
  </si>
  <si>
    <t>OEJV 0203</t>
  </si>
  <si>
    <t>OEJV 0211</t>
  </si>
  <si>
    <t>RHN 2021</t>
  </si>
  <si>
    <t>JBAV, 63</t>
  </si>
  <si>
    <t>JBAV, 60</t>
  </si>
  <si>
    <t>JAVSO, 50, 133</t>
  </si>
  <si>
    <t>VSB, 108</t>
  </si>
  <si>
    <t>OEJV 226</t>
  </si>
  <si>
    <t>OEJV 234</t>
  </si>
  <si>
    <t>BAD?</t>
  </si>
  <si>
    <t>JAAVSO, 51, 250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</si>
</sst>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\$#,##0_);&quot;($&quot;#,##0\)"/>
    <numFmt numFmtId="165" formatCode="m/d/yyyy\ h:mm"/>
    <numFmt numFmtId="166" formatCode="0.00000"/>
    <numFmt numFmtId="167" formatCode="0.0000"/>
  </numFmts>
  <fonts count="17" x14ac:knownFonts="1">
    <font>
      <sz val="10"/>
      <name val="Arial"/>
      <family val="2"/>
    </font>
    <font>
      <sz val="12"/>
      <color indexed="8"/>
      <name val="Arial"/>
      <family val="2"/>
    </font>
    <font>
      <sz val="16"/>
      <name val="Arial"/>
      <family val="2"/>
    </font>
    <font>
      <sz val="10"/>
      <color indexed="8"/>
      <name val="Arial"/>
      <family val="2"/>
    </font>
    <font>
      <b/>
      <sz val="10"/>
      <color indexed="20"/>
      <name val="Arial"/>
      <family val="2"/>
    </font>
    <font>
      <b/>
      <sz val="10"/>
      <color indexed="8"/>
      <name val="Arial"/>
      <family val="2"/>
    </font>
    <font>
      <b/>
      <sz val="10"/>
      <color indexed="12"/>
      <name val="Arial"/>
      <family val="2"/>
    </font>
    <font>
      <b/>
      <sz val="10"/>
      <name val="Arial"/>
      <family val="2"/>
    </font>
    <font>
      <sz val="10"/>
      <color indexed="20"/>
      <name val="Arial"/>
      <family val="2"/>
    </font>
    <font>
      <sz val="10"/>
      <color indexed="10"/>
      <name val="Arial"/>
      <family val="2"/>
    </font>
    <font>
      <sz val="10"/>
      <color indexed="12"/>
      <name val="Arial"/>
      <family val="2"/>
    </font>
    <font>
      <b/>
      <sz val="10"/>
      <color indexed="30"/>
      <name val="Arial"/>
      <family val="2"/>
    </font>
    <font>
      <sz val="10"/>
      <color indexed="17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  <font>
      <b/>
      <sz val="10"/>
      <color rgb="FF0070C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43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8"/>
      </bottom>
      <diagonal/>
    </border>
  </borders>
  <cellStyleXfs count="8">
    <xf numFmtId="0" fontId="0" fillId="0" borderId="0">
      <alignment vertical="top"/>
    </xf>
    <xf numFmtId="3" fontId="14" fillId="0" borderId="0" applyFill="0" applyBorder="0" applyProtection="0">
      <alignment vertical="top"/>
    </xf>
    <xf numFmtId="164" fontId="14" fillId="0" borderId="0" applyFill="0" applyBorder="0" applyProtection="0">
      <alignment vertical="top"/>
    </xf>
    <xf numFmtId="0" fontId="14" fillId="0" borderId="0" applyFill="0" applyBorder="0" applyProtection="0">
      <alignment vertical="top"/>
    </xf>
    <xf numFmtId="2" fontId="14" fillId="0" borderId="0" applyFill="0" applyBorder="0" applyProtection="0">
      <alignment vertical="top"/>
    </xf>
    <xf numFmtId="0" fontId="1" fillId="0" borderId="0"/>
    <xf numFmtId="0" fontId="14" fillId="0" borderId="0"/>
    <xf numFmtId="0" fontId="14" fillId="0" borderId="0"/>
  </cellStyleXfs>
  <cellXfs count="76">
    <xf numFmtId="0" fontId="0" fillId="0" borderId="0" xfId="0">
      <alignment vertical="top"/>
    </xf>
    <xf numFmtId="0" fontId="0" fillId="0" borderId="0" xfId="0" applyAlignment="1"/>
    <xf numFmtId="0" fontId="2" fillId="0" borderId="0" xfId="0" applyFont="1" applyAlignment="1"/>
    <xf numFmtId="0" fontId="3" fillId="0" borderId="2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3" fillId="2" borderId="2" xfId="0" applyFont="1" applyFill="1" applyBorder="1" applyAlignment="1">
      <alignment horizontal="left" vertical="center"/>
    </xf>
    <xf numFmtId="0" fontId="5" fillId="0" borderId="0" xfId="0" applyFont="1" applyAlignment="1">
      <alignment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4" fillId="0" borderId="0" xfId="0" applyFont="1" applyAlignment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4" fillId="0" borderId="0" xfId="0" applyFont="1">
      <alignment vertical="top"/>
    </xf>
    <xf numFmtId="0" fontId="6" fillId="0" borderId="0" xfId="0" applyFont="1">
      <alignment vertical="top"/>
    </xf>
    <xf numFmtId="0" fontId="7" fillId="0" borderId="0" xfId="0" applyFont="1" applyAlignment="1"/>
    <xf numFmtId="0" fontId="8" fillId="0" borderId="0" xfId="0" applyFont="1">
      <alignment vertical="top"/>
    </xf>
    <xf numFmtId="0" fontId="6" fillId="0" borderId="0" xfId="0" applyFont="1" applyAlignment="1">
      <alignment horizontal="left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0" fillId="0" borderId="5" xfId="0" applyBorder="1" applyAlignment="1">
      <alignment horizontal="center"/>
    </xf>
    <xf numFmtId="0" fontId="9" fillId="0" borderId="0" xfId="0" applyFont="1">
      <alignment vertical="top"/>
    </xf>
    <xf numFmtId="0" fontId="7" fillId="0" borderId="0" xfId="0" applyFont="1">
      <alignment vertical="top"/>
    </xf>
    <xf numFmtId="0" fontId="9" fillId="0" borderId="0" xfId="0" applyFont="1" applyAlignment="1">
      <alignment horizontal="center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165" fontId="9" fillId="0" borderId="0" xfId="0" applyNumberFormat="1" applyFont="1">
      <alignment vertical="top"/>
    </xf>
    <xf numFmtId="0" fontId="7" fillId="0" borderId="5" xfId="0" applyFont="1" applyBorder="1" applyAlignment="1">
      <alignment horizontal="center"/>
    </xf>
    <xf numFmtId="0" fontId="10" fillId="0" borderId="0" xfId="0" applyFont="1">
      <alignment vertical="top"/>
    </xf>
    <xf numFmtId="0" fontId="10" fillId="0" borderId="0" xfId="0" applyFont="1" applyAlignment="1">
      <alignment horizontal="left"/>
    </xf>
    <xf numFmtId="0" fontId="3" fillId="0" borderId="0" xfId="0" applyFont="1">
      <alignment vertical="top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left" wrapText="1"/>
    </xf>
    <xf numFmtId="0" fontId="11" fillId="0" borderId="0" xfId="7" applyFont="1" applyAlignment="1">
      <alignment horizontal="left" vertical="center"/>
    </xf>
    <xf numFmtId="0" fontId="11" fillId="0" borderId="0" xfId="7" applyFont="1" applyAlignment="1">
      <alignment horizontal="center" vertical="center"/>
    </xf>
    <xf numFmtId="0" fontId="11" fillId="0" borderId="0" xfId="7" applyFont="1" applyAlignment="1">
      <alignment horizontal="left"/>
    </xf>
    <xf numFmtId="0" fontId="3" fillId="0" borderId="0" xfId="6" applyFont="1"/>
    <xf numFmtId="0" fontId="3" fillId="0" borderId="0" xfId="6" applyFont="1" applyAlignment="1">
      <alignment horizontal="center"/>
    </xf>
    <xf numFmtId="0" fontId="3" fillId="0" borderId="0" xfId="6" applyFont="1" applyAlignment="1">
      <alignment horizontal="left"/>
    </xf>
    <xf numFmtId="0" fontId="3" fillId="0" borderId="0" xfId="5" applyFont="1" applyAlignment="1">
      <alignment wrapText="1"/>
    </xf>
    <xf numFmtId="0" fontId="3" fillId="0" borderId="0" xfId="5" applyFont="1" applyAlignment="1">
      <alignment horizontal="center" wrapText="1"/>
    </xf>
    <xf numFmtId="0" fontId="3" fillId="0" borderId="0" xfId="5" applyFont="1" applyAlignment="1">
      <alignment horizontal="left" wrapText="1"/>
    </xf>
    <xf numFmtId="0" fontId="12" fillId="0" borderId="0" xfId="6" applyFont="1"/>
    <xf numFmtId="0" fontId="12" fillId="0" borderId="0" xfId="6" applyFont="1" applyAlignment="1">
      <alignment horizontal="center"/>
    </xf>
    <xf numFmtId="0" fontId="12" fillId="0" borderId="0" xfId="6" applyFont="1" applyAlignment="1">
      <alignment horizontal="left"/>
    </xf>
    <xf numFmtId="0" fontId="5" fillId="0" borderId="0" xfId="5" applyFont="1"/>
    <xf numFmtId="0" fontId="5" fillId="0" borderId="0" xfId="5" applyFont="1" applyAlignment="1">
      <alignment wrapText="1"/>
    </xf>
    <xf numFmtId="0" fontId="12" fillId="0" borderId="0" xfId="0" applyFont="1" applyAlignment="1"/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0" fontId="12" fillId="0" borderId="0" xfId="5" applyFont="1"/>
    <xf numFmtId="0" fontId="12" fillId="0" borderId="0" xfId="5" applyFont="1" applyAlignment="1">
      <alignment horizontal="center"/>
    </xf>
    <xf numFmtId="0" fontId="12" fillId="0" borderId="0" xfId="5" applyFont="1" applyAlignment="1">
      <alignment horizontal="left"/>
    </xf>
    <xf numFmtId="0" fontId="5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5" fillId="0" borderId="0" xfId="5" applyFont="1" applyAlignment="1">
      <alignment horizontal="left"/>
    </xf>
    <xf numFmtId="14" fontId="0" fillId="0" borderId="0" xfId="0" applyNumberFormat="1" applyAlignment="1"/>
    <xf numFmtId="14" fontId="0" fillId="0" borderId="5" xfId="0" applyNumberFormat="1" applyBorder="1" applyAlignment="1">
      <alignment horizontal="center"/>
    </xf>
    <xf numFmtId="0" fontId="15" fillId="0" borderId="0" xfId="0" applyFont="1" applyAlignment="1">
      <alignment vertical="center" wrapText="1"/>
    </xf>
    <xf numFmtId="0" fontId="15" fillId="0" borderId="0" xfId="0" applyFont="1" applyAlignment="1">
      <alignment horizontal="center" vertical="center" wrapText="1"/>
    </xf>
    <xf numFmtId="0" fontId="15" fillId="0" borderId="0" xfId="0" applyFont="1" applyAlignment="1">
      <alignment horizontal="left" vertical="center" wrapText="1"/>
    </xf>
    <xf numFmtId="0" fontId="15" fillId="0" borderId="0" xfId="0" applyFont="1" applyAlignment="1" applyProtection="1">
      <alignment horizontal="left"/>
      <protection locked="0"/>
    </xf>
    <xf numFmtId="0" fontId="15" fillId="0" borderId="0" xfId="0" applyFont="1" applyAlignment="1" applyProtection="1">
      <alignment horizontal="center"/>
      <protection locked="0"/>
    </xf>
    <xf numFmtId="0" fontId="15" fillId="0" borderId="0" xfId="0" applyFont="1" applyAlignment="1" applyProtection="1">
      <alignment vertical="center" wrapText="1"/>
      <protection locked="0"/>
    </xf>
    <xf numFmtId="0" fontId="15" fillId="0" borderId="0" xfId="0" applyFont="1" applyAlignment="1">
      <alignment horizontal="center"/>
    </xf>
    <xf numFmtId="167" fontId="15" fillId="0" borderId="0" xfId="0" applyNumberFormat="1" applyFont="1" applyAlignment="1">
      <alignment horizontal="left"/>
    </xf>
    <xf numFmtId="0" fontId="15" fillId="0" borderId="0" xfId="0" applyFont="1" applyAlignment="1">
      <alignment horizontal="left"/>
    </xf>
    <xf numFmtId="166" fontId="15" fillId="0" borderId="0" xfId="0" applyNumberFormat="1" applyFont="1" applyAlignment="1">
      <alignment horizontal="left"/>
    </xf>
    <xf numFmtId="0" fontId="16" fillId="0" borderId="0" xfId="0" applyFont="1" applyAlignment="1"/>
    <xf numFmtId="0" fontId="15" fillId="0" borderId="0" xfId="0" applyFont="1" applyAlignment="1" applyProtection="1">
      <protection locked="0"/>
    </xf>
    <xf numFmtId="166" fontId="15" fillId="0" borderId="0" xfId="0" applyNumberFormat="1" applyFont="1" applyAlignment="1">
      <alignment horizontal="left" vertical="center" wrapText="1"/>
    </xf>
    <xf numFmtId="166" fontId="15" fillId="0" borderId="0" xfId="0" applyNumberFormat="1" applyFont="1" applyAlignment="1" applyProtection="1">
      <alignment horizontal="left" vertical="center" wrapText="1"/>
      <protection locked="0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Normal" xfId="0" builtinId="0"/>
    <cellStyle name="Normal_A" xfId="5" xr:uid="{00000000-0005-0000-0000-000005000000}"/>
    <cellStyle name="Normal_A_1" xfId="6" xr:uid="{00000000-0005-0000-0000-000006000000}"/>
    <cellStyle name="Normal_A_2" xfId="7" xr:uid="{00000000-0005-0000-0000-000007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0"/>
      <rgbColor rgb="00CCFFFF"/>
      <rgbColor rgb="00660066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V0740 Per - O-C Diagr.</a:t>
            </a:r>
          </a:p>
        </c:rich>
      </c:tx>
      <c:layout>
        <c:manualLayout>
          <c:xMode val="edge"/>
          <c:yMode val="edge"/>
          <c:x val="0.36090225563909772"/>
          <c:y val="3.303303303303303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586466165413534"/>
          <c:y val="0.22822889753688513"/>
          <c:w val="0.80601503759398496"/>
          <c:h val="0.55555718479373351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Active!$F$21:$F$540</c:f>
              <c:numCache>
                <c:formatCode>General</c:formatCode>
                <c:ptCount val="520"/>
                <c:pt idx="0">
                  <c:v>0</c:v>
                </c:pt>
                <c:pt idx="1">
                  <c:v>9177.5</c:v>
                </c:pt>
                <c:pt idx="2">
                  <c:v>10084</c:v>
                </c:pt>
                <c:pt idx="3">
                  <c:v>11260</c:v>
                </c:pt>
                <c:pt idx="4">
                  <c:v>11799</c:v>
                </c:pt>
                <c:pt idx="5">
                  <c:v>11799</c:v>
                </c:pt>
                <c:pt idx="6">
                  <c:v>11799</c:v>
                </c:pt>
                <c:pt idx="7">
                  <c:v>14061</c:v>
                </c:pt>
                <c:pt idx="8">
                  <c:v>14061.5</c:v>
                </c:pt>
                <c:pt idx="9">
                  <c:v>14079.5</c:v>
                </c:pt>
                <c:pt idx="10">
                  <c:v>14080</c:v>
                </c:pt>
                <c:pt idx="11">
                  <c:v>14090.5</c:v>
                </c:pt>
                <c:pt idx="12">
                  <c:v>14091</c:v>
                </c:pt>
                <c:pt idx="13">
                  <c:v>14869</c:v>
                </c:pt>
                <c:pt idx="14">
                  <c:v>14869</c:v>
                </c:pt>
                <c:pt idx="15">
                  <c:v>14885</c:v>
                </c:pt>
                <c:pt idx="16">
                  <c:v>14885</c:v>
                </c:pt>
                <c:pt idx="17">
                  <c:v>14885.5</c:v>
                </c:pt>
                <c:pt idx="18">
                  <c:v>14885.5</c:v>
                </c:pt>
                <c:pt idx="19">
                  <c:v>15085</c:v>
                </c:pt>
                <c:pt idx="20">
                  <c:v>15937.5</c:v>
                </c:pt>
                <c:pt idx="21">
                  <c:v>15938</c:v>
                </c:pt>
                <c:pt idx="22">
                  <c:v>15993.5</c:v>
                </c:pt>
                <c:pt idx="23">
                  <c:v>15994</c:v>
                </c:pt>
                <c:pt idx="24">
                  <c:v>15994.5</c:v>
                </c:pt>
                <c:pt idx="25">
                  <c:v>16702</c:v>
                </c:pt>
                <c:pt idx="26">
                  <c:v>16960</c:v>
                </c:pt>
                <c:pt idx="27">
                  <c:v>17109</c:v>
                </c:pt>
                <c:pt idx="28">
                  <c:v>17109</c:v>
                </c:pt>
                <c:pt idx="29">
                  <c:v>17964</c:v>
                </c:pt>
                <c:pt idx="30">
                  <c:v>18712.5</c:v>
                </c:pt>
                <c:pt idx="31">
                  <c:v>18760.5</c:v>
                </c:pt>
                <c:pt idx="32">
                  <c:v>19756</c:v>
                </c:pt>
                <c:pt idx="33">
                  <c:v>20879</c:v>
                </c:pt>
                <c:pt idx="34">
                  <c:v>21871</c:v>
                </c:pt>
                <c:pt idx="35">
                  <c:v>21706.5</c:v>
                </c:pt>
                <c:pt idx="36">
                  <c:v>21907</c:v>
                </c:pt>
                <c:pt idx="37">
                  <c:v>21907.5</c:v>
                </c:pt>
                <c:pt idx="38">
                  <c:v>21908</c:v>
                </c:pt>
                <c:pt idx="39">
                  <c:v>21977</c:v>
                </c:pt>
                <c:pt idx="40">
                  <c:v>22012</c:v>
                </c:pt>
                <c:pt idx="41">
                  <c:v>22778.5</c:v>
                </c:pt>
                <c:pt idx="42">
                  <c:v>22778.5</c:v>
                </c:pt>
                <c:pt idx="43">
                  <c:v>21846.5</c:v>
                </c:pt>
                <c:pt idx="44">
                  <c:v>22053</c:v>
                </c:pt>
                <c:pt idx="45">
                  <c:v>23065.5</c:v>
                </c:pt>
              </c:numCache>
            </c:numRef>
          </c:xVal>
          <c:yVal>
            <c:numRef>
              <c:f>Active!$H$21:$H$540</c:f>
              <c:numCache>
                <c:formatCode>General</c:formatCode>
                <c:ptCount val="52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19C-47D2-B0A9-90FBD7E74FF8}"/>
            </c:ext>
          </c:extLst>
        </c:ser>
        <c:ser>
          <c:idx val="1"/>
          <c:order val="1"/>
          <c:tx>
            <c:strRef>
              <c:f>Active!$I$20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Active!$F$21:$F$540</c:f>
              <c:numCache>
                <c:formatCode>General</c:formatCode>
                <c:ptCount val="520"/>
                <c:pt idx="0">
                  <c:v>0</c:v>
                </c:pt>
                <c:pt idx="1">
                  <c:v>9177.5</c:v>
                </c:pt>
                <c:pt idx="2">
                  <c:v>10084</c:v>
                </c:pt>
                <c:pt idx="3">
                  <c:v>11260</c:v>
                </c:pt>
                <c:pt idx="4">
                  <c:v>11799</c:v>
                </c:pt>
                <c:pt idx="5">
                  <c:v>11799</c:v>
                </c:pt>
                <c:pt idx="6">
                  <c:v>11799</c:v>
                </c:pt>
                <c:pt idx="7">
                  <c:v>14061</c:v>
                </c:pt>
                <c:pt idx="8">
                  <c:v>14061.5</c:v>
                </c:pt>
                <c:pt idx="9">
                  <c:v>14079.5</c:v>
                </c:pt>
                <c:pt idx="10">
                  <c:v>14080</c:v>
                </c:pt>
                <c:pt idx="11">
                  <c:v>14090.5</c:v>
                </c:pt>
                <c:pt idx="12">
                  <c:v>14091</c:v>
                </c:pt>
                <c:pt idx="13">
                  <c:v>14869</c:v>
                </c:pt>
                <c:pt idx="14">
                  <c:v>14869</c:v>
                </c:pt>
                <c:pt idx="15">
                  <c:v>14885</c:v>
                </c:pt>
                <c:pt idx="16">
                  <c:v>14885</c:v>
                </c:pt>
                <c:pt idx="17">
                  <c:v>14885.5</c:v>
                </c:pt>
                <c:pt idx="18">
                  <c:v>14885.5</c:v>
                </c:pt>
                <c:pt idx="19">
                  <c:v>15085</c:v>
                </c:pt>
                <c:pt idx="20">
                  <c:v>15937.5</c:v>
                </c:pt>
                <c:pt idx="21">
                  <c:v>15938</c:v>
                </c:pt>
                <c:pt idx="22">
                  <c:v>15993.5</c:v>
                </c:pt>
                <c:pt idx="23">
                  <c:v>15994</c:v>
                </c:pt>
                <c:pt idx="24">
                  <c:v>15994.5</c:v>
                </c:pt>
                <c:pt idx="25">
                  <c:v>16702</c:v>
                </c:pt>
                <c:pt idx="26">
                  <c:v>16960</c:v>
                </c:pt>
                <c:pt idx="27">
                  <c:v>17109</c:v>
                </c:pt>
                <c:pt idx="28">
                  <c:v>17109</c:v>
                </c:pt>
                <c:pt idx="29">
                  <c:v>17964</c:v>
                </c:pt>
                <c:pt idx="30">
                  <c:v>18712.5</c:v>
                </c:pt>
                <c:pt idx="31">
                  <c:v>18760.5</c:v>
                </c:pt>
                <c:pt idx="32">
                  <c:v>19756</c:v>
                </c:pt>
                <c:pt idx="33">
                  <c:v>20879</c:v>
                </c:pt>
                <c:pt idx="34">
                  <c:v>21871</c:v>
                </c:pt>
                <c:pt idx="35">
                  <c:v>21706.5</c:v>
                </c:pt>
                <c:pt idx="36">
                  <c:v>21907</c:v>
                </c:pt>
                <c:pt idx="37">
                  <c:v>21907.5</c:v>
                </c:pt>
                <c:pt idx="38">
                  <c:v>21908</c:v>
                </c:pt>
                <c:pt idx="39">
                  <c:v>21977</c:v>
                </c:pt>
                <c:pt idx="40">
                  <c:v>22012</c:v>
                </c:pt>
                <c:pt idx="41">
                  <c:v>22778.5</c:v>
                </c:pt>
                <c:pt idx="42">
                  <c:v>22778.5</c:v>
                </c:pt>
                <c:pt idx="43">
                  <c:v>21846.5</c:v>
                </c:pt>
                <c:pt idx="44">
                  <c:v>22053</c:v>
                </c:pt>
                <c:pt idx="45">
                  <c:v>23065.5</c:v>
                </c:pt>
              </c:numCache>
            </c:numRef>
          </c:xVal>
          <c:yVal>
            <c:numRef>
              <c:f>Active!$I$21:$I$540</c:f>
              <c:numCache>
                <c:formatCode>General</c:formatCode>
                <c:ptCount val="520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19C-47D2-B0A9-90FBD7E74FF8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Active!$F$21:$F$540</c:f>
              <c:numCache>
                <c:formatCode>General</c:formatCode>
                <c:ptCount val="520"/>
                <c:pt idx="0">
                  <c:v>0</c:v>
                </c:pt>
                <c:pt idx="1">
                  <c:v>9177.5</c:v>
                </c:pt>
                <c:pt idx="2">
                  <c:v>10084</c:v>
                </c:pt>
                <c:pt idx="3">
                  <c:v>11260</c:v>
                </c:pt>
                <c:pt idx="4">
                  <c:v>11799</c:v>
                </c:pt>
                <c:pt idx="5">
                  <c:v>11799</c:v>
                </c:pt>
                <c:pt idx="6">
                  <c:v>11799</c:v>
                </c:pt>
                <c:pt idx="7">
                  <c:v>14061</c:v>
                </c:pt>
                <c:pt idx="8">
                  <c:v>14061.5</c:v>
                </c:pt>
                <c:pt idx="9">
                  <c:v>14079.5</c:v>
                </c:pt>
                <c:pt idx="10">
                  <c:v>14080</c:v>
                </c:pt>
                <c:pt idx="11">
                  <c:v>14090.5</c:v>
                </c:pt>
                <c:pt idx="12">
                  <c:v>14091</c:v>
                </c:pt>
                <c:pt idx="13">
                  <c:v>14869</c:v>
                </c:pt>
                <c:pt idx="14">
                  <c:v>14869</c:v>
                </c:pt>
                <c:pt idx="15">
                  <c:v>14885</c:v>
                </c:pt>
                <c:pt idx="16">
                  <c:v>14885</c:v>
                </c:pt>
                <c:pt idx="17">
                  <c:v>14885.5</c:v>
                </c:pt>
                <c:pt idx="18">
                  <c:v>14885.5</c:v>
                </c:pt>
                <c:pt idx="19">
                  <c:v>15085</c:v>
                </c:pt>
                <c:pt idx="20">
                  <c:v>15937.5</c:v>
                </c:pt>
                <c:pt idx="21">
                  <c:v>15938</c:v>
                </c:pt>
                <c:pt idx="22">
                  <c:v>15993.5</c:v>
                </c:pt>
                <c:pt idx="23">
                  <c:v>15994</c:v>
                </c:pt>
                <c:pt idx="24">
                  <c:v>15994.5</c:v>
                </c:pt>
                <c:pt idx="25">
                  <c:v>16702</c:v>
                </c:pt>
                <c:pt idx="26">
                  <c:v>16960</c:v>
                </c:pt>
                <c:pt idx="27">
                  <c:v>17109</c:v>
                </c:pt>
                <c:pt idx="28">
                  <c:v>17109</c:v>
                </c:pt>
                <c:pt idx="29">
                  <c:v>17964</c:v>
                </c:pt>
                <c:pt idx="30">
                  <c:v>18712.5</c:v>
                </c:pt>
                <c:pt idx="31">
                  <c:v>18760.5</c:v>
                </c:pt>
                <c:pt idx="32">
                  <c:v>19756</c:v>
                </c:pt>
                <c:pt idx="33">
                  <c:v>20879</c:v>
                </c:pt>
                <c:pt idx="34">
                  <c:v>21871</c:v>
                </c:pt>
                <c:pt idx="35">
                  <c:v>21706.5</c:v>
                </c:pt>
                <c:pt idx="36">
                  <c:v>21907</c:v>
                </c:pt>
                <c:pt idx="37">
                  <c:v>21907.5</c:v>
                </c:pt>
                <c:pt idx="38">
                  <c:v>21908</c:v>
                </c:pt>
                <c:pt idx="39">
                  <c:v>21977</c:v>
                </c:pt>
                <c:pt idx="40">
                  <c:v>22012</c:v>
                </c:pt>
                <c:pt idx="41">
                  <c:v>22778.5</c:v>
                </c:pt>
                <c:pt idx="42">
                  <c:v>22778.5</c:v>
                </c:pt>
                <c:pt idx="43">
                  <c:v>21846.5</c:v>
                </c:pt>
                <c:pt idx="44">
                  <c:v>22053</c:v>
                </c:pt>
                <c:pt idx="45">
                  <c:v>23065.5</c:v>
                </c:pt>
              </c:numCache>
            </c:numRef>
          </c:xVal>
          <c:yVal>
            <c:numRef>
              <c:f>Active!$J$21:$J$540</c:f>
              <c:numCache>
                <c:formatCode>General</c:formatCode>
                <c:ptCount val="520"/>
                <c:pt idx="3">
                  <c:v>4.4799999959650449E-3</c:v>
                </c:pt>
                <c:pt idx="7">
                  <c:v>5.8379999973112717E-3</c:v>
                </c:pt>
                <c:pt idx="8">
                  <c:v>4.116999996767845E-3</c:v>
                </c:pt>
                <c:pt idx="9">
                  <c:v>4.8610000012558885E-3</c:v>
                </c:pt>
                <c:pt idx="10">
                  <c:v>3.7399999928311445E-3</c:v>
                </c:pt>
                <c:pt idx="11">
                  <c:v>3.9990000004763715E-3</c:v>
                </c:pt>
                <c:pt idx="12">
                  <c:v>3.9779999933671206E-3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19C-47D2-B0A9-90FBD7E74FF8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Active!$F$21:$F$540</c:f>
              <c:numCache>
                <c:formatCode>General</c:formatCode>
                <c:ptCount val="520"/>
                <c:pt idx="0">
                  <c:v>0</c:v>
                </c:pt>
                <c:pt idx="1">
                  <c:v>9177.5</c:v>
                </c:pt>
                <c:pt idx="2">
                  <c:v>10084</c:v>
                </c:pt>
                <c:pt idx="3">
                  <c:v>11260</c:v>
                </c:pt>
                <c:pt idx="4">
                  <c:v>11799</c:v>
                </c:pt>
                <c:pt idx="5">
                  <c:v>11799</c:v>
                </c:pt>
                <c:pt idx="6">
                  <c:v>11799</c:v>
                </c:pt>
                <c:pt idx="7">
                  <c:v>14061</c:v>
                </c:pt>
                <c:pt idx="8">
                  <c:v>14061.5</c:v>
                </c:pt>
                <c:pt idx="9">
                  <c:v>14079.5</c:v>
                </c:pt>
                <c:pt idx="10">
                  <c:v>14080</c:v>
                </c:pt>
                <c:pt idx="11">
                  <c:v>14090.5</c:v>
                </c:pt>
                <c:pt idx="12">
                  <c:v>14091</c:v>
                </c:pt>
                <c:pt idx="13">
                  <c:v>14869</c:v>
                </c:pt>
                <c:pt idx="14">
                  <c:v>14869</c:v>
                </c:pt>
                <c:pt idx="15">
                  <c:v>14885</c:v>
                </c:pt>
                <c:pt idx="16">
                  <c:v>14885</c:v>
                </c:pt>
                <c:pt idx="17">
                  <c:v>14885.5</c:v>
                </c:pt>
                <c:pt idx="18">
                  <c:v>14885.5</c:v>
                </c:pt>
                <c:pt idx="19">
                  <c:v>15085</c:v>
                </c:pt>
                <c:pt idx="20">
                  <c:v>15937.5</c:v>
                </c:pt>
                <c:pt idx="21">
                  <c:v>15938</c:v>
                </c:pt>
                <c:pt idx="22">
                  <c:v>15993.5</c:v>
                </c:pt>
                <c:pt idx="23">
                  <c:v>15994</c:v>
                </c:pt>
                <c:pt idx="24">
                  <c:v>15994.5</c:v>
                </c:pt>
                <c:pt idx="25">
                  <c:v>16702</c:v>
                </c:pt>
                <c:pt idx="26">
                  <c:v>16960</c:v>
                </c:pt>
                <c:pt idx="27">
                  <c:v>17109</c:v>
                </c:pt>
                <c:pt idx="28">
                  <c:v>17109</c:v>
                </c:pt>
                <c:pt idx="29">
                  <c:v>17964</c:v>
                </c:pt>
                <c:pt idx="30">
                  <c:v>18712.5</c:v>
                </c:pt>
                <c:pt idx="31">
                  <c:v>18760.5</c:v>
                </c:pt>
                <c:pt idx="32">
                  <c:v>19756</c:v>
                </c:pt>
                <c:pt idx="33">
                  <c:v>20879</c:v>
                </c:pt>
                <c:pt idx="34">
                  <c:v>21871</c:v>
                </c:pt>
                <c:pt idx="35">
                  <c:v>21706.5</c:v>
                </c:pt>
                <c:pt idx="36">
                  <c:v>21907</c:v>
                </c:pt>
                <c:pt idx="37">
                  <c:v>21907.5</c:v>
                </c:pt>
                <c:pt idx="38">
                  <c:v>21908</c:v>
                </c:pt>
                <c:pt idx="39">
                  <c:v>21977</c:v>
                </c:pt>
                <c:pt idx="40">
                  <c:v>22012</c:v>
                </c:pt>
                <c:pt idx="41">
                  <c:v>22778.5</c:v>
                </c:pt>
                <c:pt idx="42">
                  <c:v>22778.5</c:v>
                </c:pt>
                <c:pt idx="43">
                  <c:v>21846.5</c:v>
                </c:pt>
                <c:pt idx="44">
                  <c:v>22053</c:v>
                </c:pt>
                <c:pt idx="45">
                  <c:v>23065.5</c:v>
                </c:pt>
              </c:numCache>
            </c:numRef>
          </c:xVal>
          <c:yVal>
            <c:numRef>
              <c:f>Active!$K$21:$K$540</c:f>
              <c:numCache>
                <c:formatCode>General</c:formatCode>
                <c:ptCount val="520"/>
                <c:pt idx="1">
                  <c:v>2.9450000001816079E-3</c:v>
                </c:pt>
                <c:pt idx="2">
                  <c:v>2.7719999925466254E-3</c:v>
                </c:pt>
                <c:pt idx="4">
                  <c:v>2.0220000005792826E-3</c:v>
                </c:pt>
                <c:pt idx="5">
                  <c:v>3.7720000036642887E-3</c:v>
                </c:pt>
                <c:pt idx="6">
                  <c:v>3.8320000021485612E-3</c:v>
                </c:pt>
                <c:pt idx="13">
                  <c:v>3.8019999992684461E-3</c:v>
                </c:pt>
                <c:pt idx="14">
                  <c:v>3.8019999992684461E-3</c:v>
                </c:pt>
                <c:pt idx="15">
                  <c:v>4.0299999964190647E-3</c:v>
                </c:pt>
                <c:pt idx="16">
                  <c:v>4.0299999964190647E-3</c:v>
                </c:pt>
                <c:pt idx="17">
                  <c:v>4.1090000013355166E-3</c:v>
                </c:pt>
                <c:pt idx="18">
                  <c:v>4.1090000013355166E-3</c:v>
                </c:pt>
                <c:pt idx="19">
                  <c:v>5.0899999987450428E-3</c:v>
                </c:pt>
                <c:pt idx="20">
                  <c:v>4.4249999991734512E-3</c:v>
                </c:pt>
                <c:pt idx="21">
                  <c:v>5.2039999936823733E-3</c:v>
                </c:pt>
                <c:pt idx="22">
                  <c:v>6.8729999984498136E-3</c:v>
                </c:pt>
                <c:pt idx="23">
                  <c:v>2.3519999958807603E-3</c:v>
                </c:pt>
                <c:pt idx="24">
                  <c:v>2.7310000004945323E-3</c:v>
                </c:pt>
                <c:pt idx="25">
                  <c:v>3.2159999973373488E-3</c:v>
                </c:pt>
                <c:pt idx="26">
                  <c:v>3.679999994346872E-3</c:v>
                </c:pt>
                <c:pt idx="27">
                  <c:v>3.2720000890549272E-3</c:v>
                </c:pt>
                <c:pt idx="28">
                  <c:v>3.3519997668918222E-3</c:v>
                </c:pt>
                <c:pt idx="29">
                  <c:v>2.8019999954267405E-3</c:v>
                </c:pt>
                <c:pt idx="30">
                  <c:v>1.7849999931058846E-3</c:v>
                </c:pt>
                <c:pt idx="31">
                  <c:v>1.9689999971888028E-3</c:v>
                </c:pt>
                <c:pt idx="32">
                  <c:v>1.2479999932111241E-3</c:v>
                </c:pt>
                <c:pt idx="33">
                  <c:v>8.820000002742745E-4</c:v>
                </c:pt>
                <c:pt idx="34">
                  <c:v>-1.6820000018924475E-3</c:v>
                </c:pt>
                <c:pt idx="35">
                  <c:v>-1.1473000005935319E-2</c:v>
                </c:pt>
                <c:pt idx="36">
                  <c:v>-2.594000005046837E-3</c:v>
                </c:pt>
                <c:pt idx="37">
                  <c:v>-2.1150000029592775E-3</c:v>
                </c:pt>
                <c:pt idx="38">
                  <c:v>-1.8360000030952506E-3</c:v>
                </c:pt>
                <c:pt idx="39">
                  <c:v>-1.4340000052470714E-3</c:v>
                </c:pt>
                <c:pt idx="40">
                  <c:v>-1.6039999973145314E-3</c:v>
                </c:pt>
                <c:pt idx="41">
                  <c:v>-2.1969999288558029E-3</c:v>
                </c:pt>
                <c:pt idx="42">
                  <c:v>-1.197000230604317E-3</c:v>
                </c:pt>
                <c:pt idx="44">
                  <c:v>-1.8260000069858506E-3</c:v>
                </c:pt>
                <c:pt idx="45">
                  <c:v>-1.6509999986737967E-3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19C-47D2-B0A9-90FBD7E74FF8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Active!$F$21:$F$540</c:f>
              <c:numCache>
                <c:formatCode>General</c:formatCode>
                <c:ptCount val="520"/>
                <c:pt idx="0">
                  <c:v>0</c:v>
                </c:pt>
                <c:pt idx="1">
                  <c:v>9177.5</c:v>
                </c:pt>
                <c:pt idx="2">
                  <c:v>10084</c:v>
                </c:pt>
                <c:pt idx="3">
                  <c:v>11260</c:v>
                </c:pt>
                <c:pt idx="4">
                  <c:v>11799</c:v>
                </c:pt>
                <c:pt idx="5">
                  <c:v>11799</c:v>
                </c:pt>
                <c:pt idx="6">
                  <c:v>11799</c:v>
                </c:pt>
                <c:pt idx="7">
                  <c:v>14061</c:v>
                </c:pt>
                <c:pt idx="8">
                  <c:v>14061.5</c:v>
                </c:pt>
                <c:pt idx="9">
                  <c:v>14079.5</c:v>
                </c:pt>
                <c:pt idx="10">
                  <c:v>14080</c:v>
                </c:pt>
                <c:pt idx="11">
                  <c:v>14090.5</c:v>
                </c:pt>
                <c:pt idx="12">
                  <c:v>14091</c:v>
                </c:pt>
                <c:pt idx="13">
                  <c:v>14869</c:v>
                </c:pt>
                <c:pt idx="14">
                  <c:v>14869</c:v>
                </c:pt>
                <c:pt idx="15">
                  <c:v>14885</c:v>
                </c:pt>
                <c:pt idx="16">
                  <c:v>14885</c:v>
                </c:pt>
                <c:pt idx="17">
                  <c:v>14885.5</c:v>
                </c:pt>
                <c:pt idx="18">
                  <c:v>14885.5</c:v>
                </c:pt>
                <c:pt idx="19">
                  <c:v>15085</c:v>
                </c:pt>
                <c:pt idx="20">
                  <c:v>15937.5</c:v>
                </c:pt>
                <c:pt idx="21">
                  <c:v>15938</c:v>
                </c:pt>
                <c:pt idx="22">
                  <c:v>15993.5</c:v>
                </c:pt>
                <c:pt idx="23">
                  <c:v>15994</c:v>
                </c:pt>
                <c:pt idx="24">
                  <c:v>15994.5</c:v>
                </c:pt>
                <c:pt idx="25">
                  <c:v>16702</c:v>
                </c:pt>
                <c:pt idx="26">
                  <c:v>16960</c:v>
                </c:pt>
                <c:pt idx="27">
                  <c:v>17109</c:v>
                </c:pt>
                <c:pt idx="28">
                  <c:v>17109</c:v>
                </c:pt>
                <c:pt idx="29">
                  <c:v>17964</c:v>
                </c:pt>
                <c:pt idx="30">
                  <c:v>18712.5</c:v>
                </c:pt>
                <c:pt idx="31">
                  <c:v>18760.5</c:v>
                </c:pt>
                <c:pt idx="32">
                  <c:v>19756</c:v>
                </c:pt>
                <c:pt idx="33">
                  <c:v>20879</c:v>
                </c:pt>
                <c:pt idx="34">
                  <c:v>21871</c:v>
                </c:pt>
                <c:pt idx="35">
                  <c:v>21706.5</c:v>
                </c:pt>
                <c:pt idx="36">
                  <c:v>21907</c:v>
                </c:pt>
                <c:pt idx="37">
                  <c:v>21907.5</c:v>
                </c:pt>
                <c:pt idx="38">
                  <c:v>21908</c:v>
                </c:pt>
                <c:pt idx="39">
                  <c:v>21977</c:v>
                </c:pt>
                <c:pt idx="40">
                  <c:v>22012</c:v>
                </c:pt>
                <c:pt idx="41">
                  <c:v>22778.5</c:v>
                </c:pt>
                <c:pt idx="42">
                  <c:v>22778.5</c:v>
                </c:pt>
                <c:pt idx="43">
                  <c:v>21846.5</c:v>
                </c:pt>
                <c:pt idx="44">
                  <c:v>22053</c:v>
                </c:pt>
                <c:pt idx="45">
                  <c:v>23065.5</c:v>
                </c:pt>
              </c:numCache>
            </c:numRef>
          </c:xVal>
          <c:yVal>
            <c:numRef>
              <c:f>Active!$L$21:$L$540</c:f>
              <c:numCache>
                <c:formatCode>General</c:formatCode>
                <c:ptCount val="52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19C-47D2-B0A9-90FBD7E74FF8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Active!$F$21:$F$540</c:f>
              <c:numCache>
                <c:formatCode>General</c:formatCode>
                <c:ptCount val="520"/>
                <c:pt idx="0">
                  <c:v>0</c:v>
                </c:pt>
                <c:pt idx="1">
                  <c:v>9177.5</c:v>
                </c:pt>
                <c:pt idx="2">
                  <c:v>10084</c:v>
                </c:pt>
                <c:pt idx="3">
                  <c:v>11260</c:v>
                </c:pt>
                <c:pt idx="4">
                  <c:v>11799</c:v>
                </c:pt>
                <c:pt idx="5">
                  <c:v>11799</c:v>
                </c:pt>
                <c:pt idx="6">
                  <c:v>11799</c:v>
                </c:pt>
                <c:pt idx="7">
                  <c:v>14061</c:v>
                </c:pt>
                <c:pt idx="8">
                  <c:v>14061.5</c:v>
                </c:pt>
                <c:pt idx="9">
                  <c:v>14079.5</c:v>
                </c:pt>
                <c:pt idx="10">
                  <c:v>14080</c:v>
                </c:pt>
                <c:pt idx="11">
                  <c:v>14090.5</c:v>
                </c:pt>
                <c:pt idx="12">
                  <c:v>14091</c:v>
                </c:pt>
                <c:pt idx="13">
                  <c:v>14869</c:v>
                </c:pt>
                <c:pt idx="14">
                  <c:v>14869</c:v>
                </c:pt>
                <c:pt idx="15">
                  <c:v>14885</c:v>
                </c:pt>
                <c:pt idx="16">
                  <c:v>14885</c:v>
                </c:pt>
                <c:pt idx="17">
                  <c:v>14885.5</c:v>
                </c:pt>
                <c:pt idx="18">
                  <c:v>14885.5</c:v>
                </c:pt>
                <c:pt idx="19">
                  <c:v>15085</c:v>
                </c:pt>
                <c:pt idx="20">
                  <c:v>15937.5</c:v>
                </c:pt>
                <c:pt idx="21">
                  <c:v>15938</c:v>
                </c:pt>
                <c:pt idx="22">
                  <c:v>15993.5</c:v>
                </c:pt>
                <c:pt idx="23">
                  <c:v>15994</c:v>
                </c:pt>
                <c:pt idx="24">
                  <c:v>15994.5</c:v>
                </c:pt>
                <c:pt idx="25">
                  <c:v>16702</c:v>
                </c:pt>
                <c:pt idx="26">
                  <c:v>16960</c:v>
                </c:pt>
                <c:pt idx="27">
                  <c:v>17109</c:v>
                </c:pt>
                <c:pt idx="28">
                  <c:v>17109</c:v>
                </c:pt>
                <c:pt idx="29">
                  <c:v>17964</c:v>
                </c:pt>
                <c:pt idx="30">
                  <c:v>18712.5</c:v>
                </c:pt>
                <c:pt idx="31">
                  <c:v>18760.5</c:v>
                </c:pt>
                <c:pt idx="32">
                  <c:v>19756</c:v>
                </c:pt>
                <c:pt idx="33">
                  <c:v>20879</c:v>
                </c:pt>
                <c:pt idx="34">
                  <c:v>21871</c:v>
                </c:pt>
                <c:pt idx="35">
                  <c:v>21706.5</c:v>
                </c:pt>
                <c:pt idx="36">
                  <c:v>21907</c:v>
                </c:pt>
                <c:pt idx="37">
                  <c:v>21907.5</c:v>
                </c:pt>
                <c:pt idx="38">
                  <c:v>21908</c:v>
                </c:pt>
                <c:pt idx="39">
                  <c:v>21977</c:v>
                </c:pt>
                <c:pt idx="40">
                  <c:v>22012</c:v>
                </c:pt>
                <c:pt idx="41">
                  <c:v>22778.5</c:v>
                </c:pt>
                <c:pt idx="42">
                  <c:v>22778.5</c:v>
                </c:pt>
                <c:pt idx="43">
                  <c:v>21846.5</c:v>
                </c:pt>
                <c:pt idx="44">
                  <c:v>22053</c:v>
                </c:pt>
                <c:pt idx="45">
                  <c:v>23065.5</c:v>
                </c:pt>
              </c:numCache>
            </c:numRef>
          </c:xVal>
          <c:yVal>
            <c:numRef>
              <c:f>Active!$M$21:$M$540</c:f>
              <c:numCache>
                <c:formatCode>General</c:formatCode>
                <c:ptCount val="52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19C-47D2-B0A9-90FBD7E74FF8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Active!$F$21:$F$540</c:f>
              <c:numCache>
                <c:formatCode>General</c:formatCode>
                <c:ptCount val="520"/>
                <c:pt idx="0">
                  <c:v>0</c:v>
                </c:pt>
                <c:pt idx="1">
                  <c:v>9177.5</c:v>
                </c:pt>
                <c:pt idx="2">
                  <c:v>10084</c:v>
                </c:pt>
                <c:pt idx="3">
                  <c:v>11260</c:v>
                </c:pt>
                <c:pt idx="4">
                  <c:v>11799</c:v>
                </c:pt>
                <c:pt idx="5">
                  <c:v>11799</c:v>
                </c:pt>
                <c:pt idx="6">
                  <c:v>11799</c:v>
                </c:pt>
                <c:pt idx="7">
                  <c:v>14061</c:v>
                </c:pt>
                <c:pt idx="8">
                  <c:v>14061.5</c:v>
                </c:pt>
                <c:pt idx="9">
                  <c:v>14079.5</c:v>
                </c:pt>
                <c:pt idx="10">
                  <c:v>14080</c:v>
                </c:pt>
                <c:pt idx="11">
                  <c:v>14090.5</c:v>
                </c:pt>
                <c:pt idx="12">
                  <c:v>14091</c:v>
                </c:pt>
                <c:pt idx="13">
                  <c:v>14869</c:v>
                </c:pt>
                <c:pt idx="14">
                  <c:v>14869</c:v>
                </c:pt>
                <c:pt idx="15">
                  <c:v>14885</c:v>
                </c:pt>
                <c:pt idx="16">
                  <c:v>14885</c:v>
                </c:pt>
                <c:pt idx="17">
                  <c:v>14885.5</c:v>
                </c:pt>
                <c:pt idx="18">
                  <c:v>14885.5</c:v>
                </c:pt>
                <c:pt idx="19">
                  <c:v>15085</c:v>
                </c:pt>
                <c:pt idx="20">
                  <c:v>15937.5</c:v>
                </c:pt>
                <c:pt idx="21">
                  <c:v>15938</c:v>
                </c:pt>
                <c:pt idx="22">
                  <c:v>15993.5</c:v>
                </c:pt>
                <c:pt idx="23">
                  <c:v>15994</c:v>
                </c:pt>
                <c:pt idx="24">
                  <c:v>15994.5</c:v>
                </c:pt>
                <c:pt idx="25">
                  <c:v>16702</c:v>
                </c:pt>
                <c:pt idx="26">
                  <c:v>16960</c:v>
                </c:pt>
                <c:pt idx="27">
                  <c:v>17109</c:v>
                </c:pt>
                <c:pt idx="28">
                  <c:v>17109</c:v>
                </c:pt>
                <c:pt idx="29">
                  <c:v>17964</c:v>
                </c:pt>
                <c:pt idx="30">
                  <c:v>18712.5</c:v>
                </c:pt>
                <c:pt idx="31">
                  <c:v>18760.5</c:v>
                </c:pt>
                <c:pt idx="32">
                  <c:v>19756</c:v>
                </c:pt>
                <c:pt idx="33">
                  <c:v>20879</c:v>
                </c:pt>
                <c:pt idx="34">
                  <c:v>21871</c:v>
                </c:pt>
                <c:pt idx="35">
                  <c:v>21706.5</c:v>
                </c:pt>
                <c:pt idx="36">
                  <c:v>21907</c:v>
                </c:pt>
                <c:pt idx="37">
                  <c:v>21907.5</c:v>
                </c:pt>
                <c:pt idx="38">
                  <c:v>21908</c:v>
                </c:pt>
                <c:pt idx="39">
                  <c:v>21977</c:v>
                </c:pt>
                <c:pt idx="40">
                  <c:v>22012</c:v>
                </c:pt>
                <c:pt idx="41">
                  <c:v>22778.5</c:v>
                </c:pt>
                <c:pt idx="42">
                  <c:v>22778.5</c:v>
                </c:pt>
                <c:pt idx="43">
                  <c:v>21846.5</c:v>
                </c:pt>
                <c:pt idx="44">
                  <c:v>22053</c:v>
                </c:pt>
                <c:pt idx="45">
                  <c:v>23065.5</c:v>
                </c:pt>
              </c:numCache>
            </c:numRef>
          </c:xVal>
          <c:yVal>
            <c:numRef>
              <c:f>Active!$N$21:$N$540</c:f>
              <c:numCache>
                <c:formatCode>General</c:formatCode>
                <c:ptCount val="52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19C-47D2-B0A9-90FBD7E74FF8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Active!$F$21:$F$540</c:f>
              <c:numCache>
                <c:formatCode>General</c:formatCode>
                <c:ptCount val="520"/>
                <c:pt idx="0">
                  <c:v>0</c:v>
                </c:pt>
                <c:pt idx="1">
                  <c:v>9177.5</c:v>
                </c:pt>
                <c:pt idx="2">
                  <c:v>10084</c:v>
                </c:pt>
                <c:pt idx="3">
                  <c:v>11260</c:v>
                </c:pt>
                <c:pt idx="4">
                  <c:v>11799</c:v>
                </c:pt>
                <c:pt idx="5">
                  <c:v>11799</c:v>
                </c:pt>
                <c:pt idx="6">
                  <c:v>11799</c:v>
                </c:pt>
                <c:pt idx="7">
                  <c:v>14061</c:v>
                </c:pt>
                <c:pt idx="8">
                  <c:v>14061.5</c:v>
                </c:pt>
                <c:pt idx="9">
                  <c:v>14079.5</c:v>
                </c:pt>
                <c:pt idx="10">
                  <c:v>14080</c:v>
                </c:pt>
                <c:pt idx="11">
                  <c:v>14090.5</c:v>
                </c:pt>
                <c:pt idx="12">
                  <c:v>14091</c:v>
                </c:pt>
                <c:pt idx="13">
                  <c:v>14869</c:v>
                </c:pt>
                <c:pt idx="14">
                  <c:v>14869</c:v>
                </c:pt>
                <c:pt idx="15">
                  <c:v>14885</c:v>
                </c:pt>
                <c:pt idx="16">
                  <c:v>14885</c:v>
                </c:pt>
                <c:pt idx="17">
                  <c:v>14885.5</c:v>
                </c:pt>
                <c:pt idx="18">
                  <c:v>14885.5</c:v>
                </c:pt>
                <c:pt idx="19">
                  <c:v>15085</c:v>
                </c:pt>
                <c:pt idx="20">
                  <c:v>15937.5</c:v>
                </c:pt>
                <c:pt idx="21">
                  <c:v>15938</c:v>
                </c:pt>
                <c:pt idx="22">
                  <c:v>15993.5</c:v>
                </c:pt>
                <c:pt idx="23">
                  <c:v>15994</c:v>
                </c:pt>
                <c:pt idx="24">
                  <c:v>15994.5</c:v>
                </c:pt>
                <c:pt idx="25">
                  <c:v>16702</c:v>
                </c:pt>
                <c:pt idx="26">
                  <c:v>16960</c:v>
                </c:pt>
                <c:pt idx="27">
                  <c:v>17109</c:v>
                </c:pt>
                <c:pt idx="28">
                  <c:v>17109</c:v>
                </c:pt>
                <c:pt idx="29">
                  <c:v>17964</c:v>
                </c:pt>
                <c:pt idx="30">
                  <c:v>18712.5</c:v>
                </c:pt>
                <c:pt idx="31">
                  <c:v>18760.5</c:v>
                </c:pt>
                <c:pt idx="32">
                  <c:v>19756</c:v>
                </c:pt>
                <c:pt idx="33">
                  <c:v>20879</c:v>
                </c:pt>
                <c:pt idx="34">
                  <c:v>21871</c:v>
                </c:pt>
                <c:pt idx="35">
                  <c:v>21706.5</c:v>
                </c:pt>
                <c:pt idx="36">
                  <c:v>21907</c:v>
                </c:pt>
                <c:pt idx="37">
                  <c:v>21907.5</c:v>
                </c:pt>
                <c:pt idx="38">
                  <c:v>21908</c:v>
                </c:pt>
                <c:pt idx="39">
                  <c:v>21977</c:v>
                </c:pt>
                <c:pt idx="40">
                  <c:v>22012</c:v>
                </c:pt>
                <c:pt idx="41">
                  <c:v>22778.5</c:v>
                </c:pt>
                <c:pt idx="42">
                  <c:v>22778.5</c:v>
                </c:pt>
                <c:pt idx="43">
                  <c:v>21846.5</c:v>
                </c:pt>
                <c:pt idx="44">
                  <c:v>22053</c:v>
                </c:pt>
                <c:pt idx="45">
                  <c:v>23065.5</c:v>
                </c:pt>
              </c:numCache>
            </c:numRef>
          </c:xVal>
          <c:yVal>
            <c:numRef>
              <c:f>Active!$O$21:$O$540</c:f>
              <c:numCache>
                <c:formatCode>General</c:formatCode>
                <c:ptCount val="520"/>
                <c:pt idx="14">
                  <c:v>6.164974461273981E-3</c:v>
                </c:pt>
                <c:pt idx="15">
                  <c:v>6.1440691038679787E-3</c:v>
                </c:pt>
                <c:pt idx="16">
                  <c:v>6.1440691038679787E-3</c:v>
                </c:pt>
                <c:pt idx="17">
                  <c:v>6.1434158114490427E-3</c:v>
                </c:pt>
                <c:pt idx="18">
                  <c:v>6.1434158114490427E-3</c:v>
                </c:pt>
                <c:pt idx="19">
                  <c:v>5.8827521362929402E-3</c:v>
                </c:pt>
                <c:pt idx="20">
                  <c:v>4.7688885620043447E-3</c:v>
                </c:pt>
                <c:pt idx="21">
                  <c:v>4.7682352695854052E-3</c:v>
                </c:pt>
                <c:pt idx="22">
                  <c:v>4.6957198110833334E-3</c:v>
                </c:pt>
                <c:pt idx="23">
                  <c:v>4.6950665186643974E-3</c:v>
                </c:pt>
                <c:pt idx="24">
                  <c:v>4.6944132262454578E-3</c:v>
                </c:pt>
                <c:pt idx="25">
                  <c:v>3.7700044534487616E-3</c:v>
                </c:pt>
                <c:pt idx="26">
                  <c:v>3.4329055652769641E-3</c:v>
                </c:pt>
                <c:pt idx="27">
                  <c:v>3.2382244244335626E-3</c:v>
                </c:pt>
                <c:pt idx="28">
                  <c:v>3.2382244244335626E-3</c:v>
                </c:pt>
                <c:pt idx="29">
                  <c:v>2.1210943880502764E-3</c:v>
                </c:pt>
                <c:pt idx="30">
                  <c:v>1.143115636900699E-3</c:v>
                </c:pt>
                <c:pt idx="31">
                  <c:v>1.0803995646826887E-3</c:v>
                </c:pt>
                <c:pt idx="32">
                  <c:v>-2.2030564142205833E-4</c:v>
                </c:pt>
                <c:pt idx="33">
                  <c:v>-1.6876004143558943E-3</c:v>
                </c:pt>
                <c:pt idx="34">
                  <c:v>-2.983732573528082E-3</c:v>
                </c:pt>
                <c:pt idx="35">
                  <c:v>-2.7687993676976143E-3</c:v>
                </c:pt>
                <c:pt idx="36">
                  <c:v>-3.0307696276915888E-3</c:v>
                </c:pt>
                <c:pt idx="37">
                  <c:v>-3.0314229201105249E-3</c:v>
                </c:pt>
                <c:pt idx="38">
                  <c:v>-3.0320762125294644E-3</c:v>
                </c:pt>
                <c:pt idx="39">
                  <c:v>-3.1222305663428512E-3</c:v>
                </c:pt>
                <c:pt idx="40">
                  <c:v>-3.1679610356684824E-3</c:v>
                </c:pt>
                <c:pt idx="41">
                  <c:v>-4.1694583138998133E-3</c:v>
                </c:pt>
                <c:pt idx="42">
                  <c:v>-4.1694583138998133E-3</c:v>
                </c:pt>
                <c:pt idx="43">
                  <c:v>-2.9517212450001391E-3</c:v>
                </c:pt>
                <c:pt idx="44">
                  <c:v>-3.2215310140213671E-3</c:v>
                </c:pt>
                <c:pt idx="45">
                  <c:v>-4.544448162369992E-3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19C-47D2-B0A9-90FBD7E74F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17640280"/>
        <c:axId val="1"/>
      </c:scatterChart>
      <c:valAx>
        <c:axId val="81764028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180451127819549"/>
              <c:y val="0.8648673870721115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2631578947368418E-2"/>
              <c:y val="0.4144156755180377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17640280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759398496240602"/>
          <c:y val="0.91291543512015949"/>
          <c:w val="0.63007518796992479"/>
          <c:h val="6.006037533596586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57150</xdr:colOff>
      <xdr:row>0</xdr:row>
      <xdr:rowOff>0</xdr:rowOff>
    </xdr:from>
    <xdr:to>
      <xdr:col>17</xdr:col>
      <xdr:colOff>142875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46FD5F26-5D3E-5336-4A55-EC0CF64F9A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13"/>
  <sheetViews>
    <sheetView tabSelected="1" workbookViewId="0">
      <pane xSplit="14" ySplit="22" topLeftCell="O60" activePane="bottomRight" state="frozen"/>
      <selection pane="topRight" activeCell="O1" sqref="O1"/>
      <selection pane="bottomLeft" activeCell="A23" sqref="A23"/>
      <selection pane="bottomRight" activeCell="F12" sqref="F12"/>
    </sheetView>
  </sheetViews>
  <sheetFormatPr defaultColWidth="10.28515625" defaultRowHeight="12.75" x14ac:dyDescent="0.2"/>
  <cols>
    <col min="1" max="1" width="16.42578125" style="1" customWidth="1"/>
    <col min="2" max="2" width="3.85546875" style="1" customWidth="1"/>
    <col min="3" max="3" width="11.85546875" style="1" customWidth="1"/>
    <col min="4" max="4" width="9.42578125" style="1" customWidth="1"/>
    <col min="5" max="5" width="9.85546875" style="1" customWidth="1"/>
    <col min="6" max="6" width="16.85546875" style="1" customWidth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60" customWidth="1"/>
    <col min="18" max="16384" width="10.28515625" style="1"/>
  </cols>
  <sheetData>
    <row r="1" spans="1:12" ht="20.25" x14ac:dyDescent="0.3">
      <c r="A1" s="2" t="s">
        <v>0</v>
      </c>
      <c r="E1" s="3"/>
      <c r="F1" s="4" t="s">
        <v>1</v>
      </c>
      <c r="G1" s="3" t="s">
        <v>2</v>
      </c>
      <c r="H1" s="5" t="s">
        <v>3</v>
      </c>
      <c r="I1" s="6">
        <v>51397.995000000003</v>
      </c>
      <c r="J1" s="6">
        <v>0.37304199999999998</v>
      </c>
      <c r="K1" s="7" t="s">
        <v>4</v>
      </c>
      <c r="L1" s="8" t="s">
        <v>5</v>
      </c>
    </row>
    <row r="2" spans="1:12" x14ac:dyDescent="0.2">
      <c r="A2" s="1" t="s">
        <v>6</v>
      </c>
      <c r="B2" s="1" t="s">
        <v>2</v>
      </c>
      <c r="C2" s="9"/>
      <c r="D2" s="10"/>
    </row>
    <row r="4" spans="1:12" x14ac:dyDescent="0.2">
      <c r="A4" s="11" t="s">
        <v>3</v>
      </c>
      <c r="C4" s="12">
        <v>51397.995000000003</v>
      </c>
      <c r="D4" s="13">
        <v>0.37304199999999998</v>
      </c>
    </row>
    <row r="5" spans="1:12" x14ac:dyDescent="0.2">
      <c r="A5" s="14" t="s">
        <v>7</v>
      </c>
      <c r="B5"/>
      <c r="C5" s="15">
        <v>-9.5</v>
      </c>
      <c r="D5" t="s">
        <v>8</v>
      </c>
    </row>
    <row r="6" spans="1:12" x14ac:dyDescent="0.2">
      <c r="A6" s="16" t="s">
        <v>9</v>
      </c>
    </row>
    <row r="7" spans="1:12" x14ac:dyDescent="0.2">
      <c r="A7" s="1" t="s">
        <v>10</v>
      </c>
      <c r="C7" s="1">
        <f>+C4</f>
        <v>51397.995000000003</v>
      </c>
    </row>
    <row r="8" spans="1:12" x14ac:dyDescent="0.2">
      <c r="A8" s="1" t="s">
        <v>11</v>
      </c>
      <c r="C8" s="1">
        <f>+D4</f>
        <v>0.37304199999999998</v>
      </c>
    </row>
    <row r="9" spans="1:12" x14ac:dyDescent="0.2">
      <c r="A9" s="17" t="s">
        <v>12</v>
      </c>
      <c r="B9" s="18">
        <v>51</v>
      </c>
      <c r="C9" s="19" t="str">
        <f>"F"&amp;B9</f>
        <v>F51</v>
      </c>
      <c r="D9" s="20" t="str">
        <f>"G"&amp;B9</f>
        <v>G51</v>
      </c>
    </row>
    <row r="10" spans="1:12" x14ac:dyDescent="0.2">
      <c r="A10"/>
      <c r="B10"/>
      <c r="C10" s="21" t="s">
        <v>13</v>
      </c>
      <c r="D10" s="21" t="s">
        <v>14</v>
      </c>
      <c r="E10"/>
    </row>
    <row r="11" spans="1:12" x14ac:dyDescent="0.2">
      <c r="A11" t="s">
        <v>15</v>
      </c>
      <c r="B11"/>
      <c r="C11" s="22">
        <f ca="1">INTERCEPT(INDIRECT($D$9):G987,INDIRECT($C$9):F987)</f>
        <v>2.5592584415640145E-2</v>
      </c>
      <c r="D11" s="9"/>
      <c r="E11"/>
    </row>
    <row r="12" spans="1:12" x14ac:dyDescent="0.2">
      <c r="A12" t="s">
        <v>16</v>
      </c>
      <c r="B12"/>
      <c r="C12" s="22">
        <f ca="1">SLOPE(INDIRECT($D$9):G987,INDIRECT($C$9):F987)</f>
        <v>-1.3065848378751875E-6</v>
      </c>
      <c r="D12" s="9"/>
      <c r="E12"/>
    </row>
    <row r="13" spans="1:12" x14ac:dyDescent="0.2">
      <c r="A13" t="s">
        <v>17</v>
      </c>
      <c r="B13"/>
      <c r="C13" s="9" t="s">
        <v>18</v>
      </c>
    </row>
    <row r="14" spans="1:12" x14ac:dyDescent="0.2">
      <c r="A14"/>
      <c r="B14"/>
      <c r="C14"/>
    </row>
    <row r="15" spans="1:12" x14ac:dyDescent="0.2">
      <c r="A15" s="23" t="s">
        <v>19</v>
      </c>
      <c r="B15"/>
      <c r="C15" s="24">
        <f ca="1">(C7+C11)+(C8+C12)*INT(MAX(F21:F3528))</f>
        <v>60002.204186205134</v>
      </c>
      <c r="E15" s="17" t="s">
        <v>20</v>
      </c>
      <c r="F15" s="15">
        <v>1</v>
      </c>
    </row>
    <row r="16" spans="1:12" x14ac:dyDescent="0.2">
      <c r="A16" s="23" t="s">
        <v>21</v>
      </c>
      <c r="B16"/>
      <c r="C16" s="24">
        <f ca="1">+C8+C12</f>
        <v>0.37304069341516211</v>
      </c>
      <c r="E16" s="17" t="s">
        <v>22</v>
      </c>
      <c r="F16" s="22">
        <f ca="1">NOW()+15018.5+$C$5/24</f>
        <v>60308.856661921294</v>
      </c>
    </row>
    <row r="17" spans="1:19" x14ac:dyDescent="0.2">
      <c r="A17" s="17" t="s">
        <v>23</v>
      </c>
      <c r="B17"/>
      <c r="C17">
        <f>COUNT(C21:C2186)</f>
        <v>46</v>
      </c>
      <c r="E17" s="17" t="s">
        <v>24</v>
      </c>
      <c r="F17" s="22">
        <f ca="1">ROUND(2*(F16-$C$7)/$C$8,0)/2+F15</f>
        <v>23888</v>
      </c>
    </row>
    <row r="18" spans="1:19" x14ac:dyDescent="0.2">
      <c r="A18" s="23" t="s">
        <v>25</v>
      </c>
      <c r="B18"/>
      <c r="C18" s="25">
        <f ca="1">+C15</f>
        <v>60002.204186205134</v>
      </c>
      <c r="D18" s="26">
        <f ca="1">+C16</f>
        <v>0.37304069341516211</v>
      </c>
      <c r="E18" s="17" t="s">
        <v>26</v>
      </c>
      <c r="F18" s="20">
        <f ca="1">ROUND(2*(F16-$C$15)/$C$16,0)/2+F15</f>
        <v>823</v>
      </c>
    </row>
    <row r="19" spans="1:19" x14ac:dyDescent="0.2">
      <c r="E19" s="17" t="s">
        <v>27</v>
      </c>
      <c r="F19" s="27">
        <f ca="1">+$C$15+$C$16*F18-15018.5-$C$5/24</f>
        <v>45291.112510219151</v>
      </c>
    </row>
    <row r="20" spans="1:19" x14ac:dyDescent="0.2">
      <c r="A20" s="21" t="s">
        <v>28</v>
      </c>
      <c r="B20" s="21" t="s">
        <v>29</v>
      </c>
      <c r="C20" s="21" t="s">
        <v>30</v>
      </c>
      <c r="D20" s="21" t="s">
        <v>31</v>
      </c>
      <c r="E20" s="21" t="s">
        <v>32</v>
      </c>
      <c r="F20" s="21" t="s">
        <v>33</v>
      </c>
      <c r="G20" s="21" t="s">
        <v>34</v>
      </c>
      <c r="H20" s="28" t="s">
        <v>35</v>
      </c>
      <c r="I20" s="28" t="s">
        <v>36</v>
      </c>
      <c r="J20" s="28" t="s">
        <v>37</v>
      </c>
      <c r="K20" s="28" t="s">
        <v>38</v>
      </c>
      <c r="L20" s="28" t="s">
        <v>39</v>
      </c>
      <c r="M20" s="28" t="s">
        <v>40</v>
      </c>
      <c r="N20" s="28" t="s">
        <v>41</v>
      </c>
      <c r="O20" s="28" t="s">
        <v>42</v>
      </c>
      <c r="P20" s="28" t="s">
        <v>43</v>
      </c>
      <c r="Q20" s="61" t="s">
        <v>44</v>
      </c>
      <c r="S20" s="72" t="s">
        <v>68</v>
      </c>
    </row>
    <row r="21" spans="1:19" x14ac:dyDescent="0.2">
      <c r="A21" s="1" t="s">
        <v>4</v>
      </c>
      <c r="C21" s="10">
        <v>51397.995000000003</v>
      </c>
      <c r="D21" s="10" t="s">
        <v>18</v>
      </c>
      <c r="E21" s="1">
        <f t="shared" ref="E21:E55" si="0">+(C21-C$7)/C$8</f>
        <v>0</v>
      </c>
      <c r="F21" s="1">
        <f t="shared" ref="F21:F55" si="1">ROUND(2*E21,0)/2</f>
        <v>0</v>
      </c>
      <c r="G21" s="1">
        <f t="shared" ref="G21:G55" si="2">+C21-(C$7+F21*C$8)</f>
        <v>0</v>
      </c>
      <c r="I21" s="1">
        <f>+G21</f>
        <v>0</v>
      </c>
      <c r="Q21" s="60">
        <f t="shared" ref="Q21:Q55" si="3">+C21-15018.5</f>
        <v>36379.495000000003</v>
      </c>
    </row>
    <row r="22" spans="1:19" x14ac:dyDescent="0.2">
      <c r="A22" s="16" t="s">
        <v>45</v>
      </c>
      <c r="C22" s="10">
        <v>54821.590900000003</v>
      </c>
      <c r="D22" s="10">
        <v>2.0000000000000001E-4</v>
      </c>
      <c r="E22" s="1">
        <f t="shared" si="0"/>
        <v>9177.5078945534297</v>
      </c>
      <c r="F22" s="1">
        <f t="shared" si="1"/>
        <v>9177.5</v>
      </c>
      <c r="G22" s="1">
        <f t="shared" si="2"/>
        <v>2.9450000001816079E-3</v>
      </c>
      <c r="K22" s="1">
        <f>+G22</f>
        <v>2.9450000001816079E-3</v>
      </c>
      <c r="Q22" s="60">
        <f t="shared" si="3"/>
        <v>39803.090900000003</v>
      </c>
    </row>
    <row r="23" spans="1:19" x14ac:dyDescent="0.2">
      <c r="A23" s="16" t="s">
        <v>46</v>
      </c>
      <c r="C23" s="10">
        <v>55159.753299999997</v>
      </c>
      <c r="D23" s="10">
        <v>1E-4</v>
      </c>
      <c r="E23" s="1">
        <f t="shared" si="0"/>
        <v>10084.007430798662</v>
      </c>
      <c r="F23" s="1">
        <f t="shared" si="1"/>
        <v>10084</v>
      </c>
      <c r="G23" s="1">
        <f t="shared" si="2"/>
        <v>2.7719999925466254E-3</v>
      </c>
      <c r="K23" s="1">
        <f>+G23</f>
        <v>2.7719999925466254E-3</v>
      </c>
      <c r="Q23" s="60">
        <f t="shared" si="3"/>
        <v>40141.253299999997</v>
      </c>
    </row>
    <row r="24" spans="1:19" x14ac:dyDescent="0.2">
      <c r="A24" s="29" t="s">
        <v>47</v>
      </c>
      <c r="B24" s="29"/>
      <c r="C24" s="30">
        <v>55598.452400000002</v>
      </c>
      <c r="D24" s="30">
        <v>1.2999999999999999E-3</v>
      </c>
      <c r="E24" s="1">
        <f t="shared" si="0"/>
        <v>11260.012009371598</v>
      </c>
      <c r="F24" s="1">
        <f t="shared" si="1"/>
        <v>11260</v>
      </c>
      <c r="G24" s="1">
        <f t="shared" si="2"/>
        <v>4.4799999959650449E-3</v>
      </c>
      <c r="J24" s="1">
        <f>+G24</f>
        <v>4.4799999959650449E-3</v>
      </c>
      <c r="Q24" s="60">
        <f t="shared" si="3"/>
        <v>40579.952400000002</v>
      </c>
    </row>
    <row r="25" spans="1:19" x14ac:dyDescent="0.2">
      <c r="A25" s="31" t="s">
        <v>48</v>
      </c>
      <c r="B25" s="32" t="s">
        <v>49</v>
      </c>
      <c r="C25" s="33">
        <v>55799.51958</v>
      </c>
      <c r="D25" s="33">
        <v>8.0000000000000004E-4</v>
      </c>
      <c r="E25" s="1">
        <f t="shared" si="0"/>
        <v>11799.005420301193</v>
      </c>
      <c r="F25" s="1">
        <f t="shared" si="1"/>
        <v>11799</v>
      </c>
      <c r="G25" s="1">
        <f t="shared" si="2"/>
        <v>2.0220000005792826E-3</v>
      </c>
      <c r="K25" s="1">
        <f>+G25</f>
        <v>2.0220000005792826E-3</v>
      </c>
      <c r="Q25" s="60">
        <f t="shared" si="3"/>
        <v>40781.01958</v>
      </c>
    </row>
    <row r="26" spans="1:19" x14ac:dyDescent="0.2">
      <c r="A26" s="31" t="s">
        <v>48</v>
      </c>
      <c r="B26" s="32" t="s">
        <v>49</v>
      </c>
      <c r="C26" s="33">
        <v>55799.521330000003</v>
      </c>
      <c r="D26" s="33">
        <v>1E-4</v>
      </c>
      <c r="E26" s="1">
        <f t="shared" si="0"/>
        <v>11799.010111461983</v>
      </c>
      <c r="F26" s="1">
        <f t="shared" si="1"/>
        <v>11799</v>
      </c>
      <c r="G26" s="1">
        <f t="shared" si="2"/>
        <v>3.7720000036642887E-3</v>
      </c>
      <c r="K26" s="1">
        <f>+G26</f>
        <v>3.7720000036642887E-3</v>
      </c>
      <c r="Q26" s="60">
        <f t="shared" si="3"/>
        <v>40781.021330000003</v>
      </c>
    </row>
    <row r="27" spans="1:19" x14ac:dyDescent="0.2">
      <c r="A27" s="31" t="s">
        <v>48</v>
      </c>
      <c r="B27" s="32" t="s">
        <v>49</v>
      </c>
      <c r="C27" s="33">
        <v>55799.521390000002</v>
      </c>
      <c r="D27" s="33">
        <v>4.0000000000000002E-4</v>
      </c>
      <c r="E27" s="1">
        <f t="shared" si="0"/>
        <v>11799.010272301777</v>
      </c>
      <c r="F27" s="1">
        <f t="shared" si="1"/>
        <v>11799</v>
      </c>
      <c r="G27" s="1">
        <f t="shared" si="2"/>
        <v>3.8320000021485612E-3</v>
      </c>
      <c r="K27" s="1">
        <f>+G27</f>
        <v>3.8320000021485612E-3</v>
      </c>
      <c r="Q27" s="60">
        <f t="shared" si="3"/>
        <v>40781.021390000002</v>
      </c>
    </row>
    <row r="28" spans="1:19" x14ac:dyDescent="0.2">
      <c r="A28" s="34" t="s">
        <v>50</v>
      </c>
      <c r="B28" s="35" t="s">
        <v>49</v>
      </c>
      <c r="C28" s="33">
        <v>56643.344400000002</v>
      </c>
      <c r="D28" s="36">
        <v>4.7000000000000002E-3</v>
      </c>
      <c r="E28" s="1">
        <f t="shared" si="0"/>
        <v>14061.015649712363</v>
      </c>
      <c r="F28" s="1">
        <f t="shared" si="1"/>
        <v>14061</v>
      </c>
      <c r="G28" s="1">
        <f t="shared" si="2"/>
        <v>5.8379999973112717E-3</v>
      </c>
      <c r="J28" s="1">
        <f t="shared" ref="J28:J33" si="4">+G28</f>
        <v>5.8379999973112717E-3</v>
      </c>
      <c r="Q28" s="60">
        <f t="shared" si="3"/>
        <v>41624.844400000002</v>
      </c>
    </row>
    <row r="29" spans="1:19" x14ac:dyDescent="0.2">
      <c r="A29" s="34" t="s">
        <v>50</v>
      </c>
      <c r="B29" s="35" t="s">
        <v>49</v>
      </c>
      <c r="C29" s="33">
        <v>56643.529199999997</v>
      </c>
      <c r="D29" s="36">
        <v>4.7999999999999996E-3</v>
      </c>
      <c r="E29" s="1">
        <f t="shared" si="0"/>
        <v>14061.511036290805</v>
      </c>
      <c r="F29" s="1">
        <f t="shared" si="1"/>
        <v>14061.5</v>
      </c>
      <c r="G29" s="1">
        <f t="shared" si="2"/>
        <v>4.116999996767845E-3</v>
      </c>
      <c r="J29" s="1">
        <f t="shared" si="4"/>
        <v>4.116999996767845E-3</v>
      </c>
      <c r="Q29" s="60">
        <f t="shared" si="3"/>
        <v>41625.029199999997</v>
      </c>
    </row>
    <row r="30" spans="1:19" x14ac:dyDescent="0.2">
      <c r="A30" s="34" t="s">
        <v>50</v>
      </c>
      <c r="B30" s="35" t="s">
        <v>49</v>
      </c>
      <c r="C30" s="33">
        <v>56650.244700000003</v>
      </c>
      <c r="D30" s="36">
        <v>8.0000000000000004E-4</v>
      </c>
      <c r="E30" s="1">
        <f t="shared" si="0"/>
        <v>14079.513030704318</v>
      </c>
      <c r="F30" s="1">
        <f t="shared" si="1"/>
        <v>14079.5</v>
      </c>
      <c r="G30" s="1">
        <f t="shared" si="2"/>
        <v>4.8610000012558885E-3</v>
      </c>
      <c r="J30" s="1">
        <f t="shared" si="4"/>
        <v>4.8610000012558885E-3</v>
      </c>
      <c r="Q30" s="60">
        <f t="shared" si="3"/>
        <v>41631.744700000003</v>
      </c>
    </row>
    <row r="31" spans="1:19" x14ac:dyDescent="0.2">
      <c r="A31" s="34" t="s">
        <v>50</v>
      </c>
      <c r="B31" s="35" t="s">
        <v>49</v>
      </c>
      <c r="C31" s="33">
        <v>56650.430099999998</v>
      </c>
      <c r="D31" s="36">
        <v>1.6000000000000001E-3</v>
      </c>
      <c r="E31" s="1">
        <f t="shared" si="0"/>
        <v>14080.010025680742</v>
      </c>
      <c r="F31" s="1">
        <f t="shared" si="1"/>
        <v>14080</v>
      </c>
      <c r="G31" s="1">
        <f t="shared" si="2"/>
        <v>3.7399999928311445E-3</v>
      </c>
      <c r="J31" s="1">
        <f t="shared" si="4"/>
        <v>3.7399999928311445E-3</v>
      </c>
      <c r="Q31" s="60">
        <f t="shared" si="3"/>
        <v>41631.930099999998</v>
      </c>
    </row>
    <row r="32" spans="1:19" x14ac:dyDescent="0.2">
      <c r="A32" s="34" t="s">
        <v>50</v>
      </c>
      <c r="B32" s="35" t="s">
        <v>49</v>
      </c>
      <c r="C32" s="33">
        <v>56654.347300000001</v>
      </c>
      <c r="D32" s="36">
        <v>2.8999999999999998E-3</v>
      </c>
      <c r="E32" s="1">
        <f t="shared" si="0"/>
        <v>14090.510719972546</v>
      </c>
      <c r="F32" s="1">
        <f t="shared" si="1"/>
        <v>14090.5</v>
      </c>
      <c r="G32" s="1">
        <f t="shared" si="2"/>
        <v>3.9990000004763715E-3</v>
      </c>
      <c r="J32" s="1">
        <f t="shared" si="4"/>
        <v>3.9990000004763715E-3</v>
      </c>
      <c r="Q32" s="60">
        <f t="shared" si="3"/>
        <v>41635.847300000001</v>
      </c>
    </row>
    <row r="33" spans="1:17" x14ac:dyDescent="0.2">
      <c r="A33" s="34" t="s">
        <v>50</v>
      </c>
      <c r="B33" s="35" t="s">
        <v>49</v>
      </c>
      <c r="C33" s="33">
        <v>56654.533799999997</v>
      </c>
      <c r="D33" s="36">
        <v>2.8999999999999998E-3</v>
      </c>
      <c r="E33" s="1">
        <f t="shared" si="0"/>
        <v>14091.010663678608</v>
      </c>
      <c r="F33" s="1">
        <f t="shared" si="1"/>
        <v>14091</v>
      </c>
      <c r="G33" s="1">
        <f t="shared" si="2"/>
        <v>3.9779999933671206E-3</v>
      </c>
      <c r="J33" s="1">
        <f t="shared" si="4"/>
        <v>3.9779999933671206E-3</v>
      </c>
      <c r="Q33" s="60">
        <f t="shared" si="3"/>
        <v>41636.033799999997</v>
      </c>
    </row>
    <row r="34" spans="1:17" x14ac:dyDescent="0.2">
      <c r="A34" s="37" t="s">
        <v>51</v>
      </c>
      <c r="B34" s="38" t="s">
        <v>49</v>
      </c>
      <c r="C34" s="39">
        <v>56944.760300000002</v>
      </c>
      <c r="D34" s="39">
        <v>1E-4</v>
      </c>
      <c r="E34" s="1">
        <f t="shared" si="0"/>
        <v>14869.010191881878</v>
      </c>
      <c r="F34" s="1">
        <f t="shared" si="1"/>
        <v>14869</v>
      </c>
      <c r="G34" s="1">
        <f t="shared" si="2"/>
        <v>3.8019999992684461E-3</v>
      </c>
      <c r="K34" s="1">
        <f t="shared" ref="K34:K55" si="5">+G34</f>
        <v>3.8019999992684461E-3</v>
      </c>
      <c r="Q34" s="60">
        <f t="shared" si="3"/>
        <v>41926.260300000002</v>
      </c>
    </row>
    <row r="35" spans="1:17" x14ac:dyDescent="0.2">
      <c r="A35" s="37" t="s">
        <v>52</v>
      </c>
      <c r="B35" s="38" t="s">
        <v>49</v>
      </c>
      <c r="C35" s="39">
        <v>56944.760300000002</v>
      </c>
      <c r="D35" s="39">
        <v>1E-4</v>
      </c>
      <c r="E35" s="1">
        <f t="shared" si="0"/>
        <v>14869.010191881878</v>
      </c>
      <c r="F35" s="1">
        <f t="shared" si="1"/>
        <v>14869</v>
      </c>
      <c r="G35" s="1">
        <f t="shared" si="2"/>
        <v>3.8019999992684461E-3</v>
      </c>
      <c r="K35" s="1">
        <f t="shared" si="5"/>
        <v>3.8019999992684461E-3</v>
      </c>
      <c r="O35" s="1">
        <f t="shared" ref="O35:O55" ca="1" si="6">+C$11+C$12*$F35</f>
        <v>6.164974461273981E-3</v>
      </c>
      <c r="Q35" s="60">
        <f t="shared" si="3"/>
        <v>41926.260300000002</v>
      </c>
    </row>
    <row r="36" spans="1:17" x14ac:dyDescent="0.2">
      <c r="A36" s="37" t="s">
        <v>51</v>
      </c>
      <c r="B36" s="38" t="s">
        <v>49</v>
      </c>
      <c r="C36" s="39">
        <v>56950.729200000002</v>
      </c>
      <c r="D36" s="39">
        <v>1E-4</v>
      </c>
      <c r="E36" s="1">
        <f t="shared" si="0"/>
        <v>14885.01080307311</v>
      </c>
      <c r="F36" s="1">
        <f t="shared" si="1"/>
        <v>14885</v>
      </c>
      <c r="G36" s="1">
        <f t="shared" si="2"/>
        <v>4.0299999964190647E-3</v>
      </c>
      <c r="K36" s="1">
        <f t="shared" si="5"/>
        <v>4.0299999964190647E-3</v>
      </c>
      <c r="O36" s="1">
        <f t="shared" ca="1" si="6"/>
        <v>6.1440691038679787E-3</v>
      </c>
      <c r="Q36" s="60">
        <f t="shared" si="3"/>
        <v>41932.229200000002</v>
      </c>
    </row>
    <row r="37" spans="1:17" x14ac:dyDescent="0.2">
      <c r="A37" s="37" t="s">
        <v>52</v>
      </c>
      <c r="B37" s="38" t="s">
        <v>49</v>
      </c>
      <c r="C37" s="39">
        <v>56950.729200000002</v>
      </c>
      <c r="D37" s="39">
        <v>1E-4</v>
      </c>
      <c r="E37" s="1">
        <f t="shared" si="0"/>
        <v>14885.01080307311</v>
      </c>
      <c r="F37" s="1">
        <f t="shared" si="1"/>
        <v>14885</v>
      </c>
      <c r="G37" s="1">
        <f t="shared" si="2"/>
        <v>4.0299999964190647E-3</v>
      </c>
      <c r="K37" s="1">
        <f t="shared" si="5"/>
        <v>4.0299999964190647E-3</v>
      </c>
      <c r="O37" s="1">
        <f t="shared" ca="1" si="6"/>
        <v>6.1440691038679787E-3</v>
      </c>
      <c r="Q37" s="60">
        <f t="shared" si="3"/>
        <v>41932.229200000002</v>
      </c>
    </row>
    <row r="38" spans="1:17" x14ac:dyDescent="0.2">
      <c r="A38" s="37" t="s">
        <v>51</v>
      </c>
      <c r="B38" s="38" t="s">
        <v>53</v>
      </c>
      <c r="C38" s="39">
        <v>56950.915800000002</v>
      </c>
      <c r="D38" s="39">
        <v>1E-4</v>
      </c>
      <c r="E38" s="1">
        <f t="shared" si="0"/>
        <v>14885.511014845513</v>
      </c>
      <c r="F38" s="1">
        <f t="shared" si="1"/>
        <v>14885.5</v>
      </c>
      <c r="G38" s="1">
        <f t="shared" si="2"/>
        <v>4.1090000013355166E-3</v>
      </c>
      <c r="K38" s="1">
        <f t="shared" si="5"/>
        <v>4.1090000013355166E-3</v>
      </c>
      <c r="O38" s="1">
        <f t="shared" ca="1" si="6"/>
        <v>6.1434158114490427E-3</v>
      </c>
      <c r="Q38" s="60">
        <f t="shared" si="3"/>
        <v>41932.415800000002</v>
      </c>
    </row>
    <row r="39" spans="1:17" x14ac:dyDescent="0.2">
      <c r="A39" s="37" t="s">
        <v>52</v>
      </c>
      <c r="B39" s="38" t="s">
        <v>53</v>
      </c>
      <c r="C39" s="39">
        <v>56950.915800000002</v>
      </c>
      <c r="D39" s="39">
        <v>1E-4</v>
      </c>
      <c r="E39" s="1">
        <f t="shared" si="0"/>
        <v>14885.511014845513</v>
      </c>
      <c r="F39" s="1">
        <f t="shared" si="1"/>
        <v>14885.5</v>
      </c>
      <c r="G39" s="1">
        <f t="shared" si="2"/>
        <v>4.1090000013355166E-3</v>
      </c>
      <c r="K39" s="1">
        <f t="shared" si="5"/>
        <v>4.1090000013355166E-3</v>
      </c>
      <c r="O39" s="1">
        <f t="shared" ca="1" si="6"/>
        <v>6.1434158114490427E-3</v>
      </c>
      <c r="Q39" s="60">
        <f t="shared" si="3"/>
        <v>41932.415800000002</v>
      </c>
    </row>
    <row r="40" spans="1:17" x14ac:dyDescent="0.2">
      <c r="A40" s="40" t="s">
        <v>54</v>
      </c>
      <c r="B40" s="41" t="s">
        <v>49</v>
      </c>
      <c r="C40" s="42">
        <v>57025.338660000001</v>
      </c>
      <c r="D40" s="42">
        <v>4.0000000000000002E-4</v>
      </c>
      <c r="E40" s="1">
        <f t="shared" si="0"/>
        <v>15085.013644576211</v>
      </c>
      <c r="F40" s="1">
        <f t="shared" si="1"/>
        <v>15085</v>
      </c>
      <c r="G40" s="1">
        <f t="shared" si="2"/>
        <v>5.0899999987450428E-3</v>
      </c>
      <c r="K40" s="1">
        <f t="shared" si="5"/>
        <v>5.0899999987450428E-3</v>
      </c>
      <c r="O40" s="1">
        <f t="shared" ca="1" si="6"/>
        <v>5.8827521362929402E-3</v>
      </c>
      <c r="Q40" s="60">
        <f t="shared" si="3"/>
        <v>42006.838660000001</v>
      </c>
    </row>
    <row r="41" spans="1:17" x14ac:dyDescent="0.2">
      <c r="A41" s="43" t="s">
        <v>55</v>
      </c>
      <c r="B41" s="44" t="s">
        <v>49</v>
      </c>
      <c r="C41" s="45">
        <v>57343.356299999999</v>
      </c>
      <c r="D41" s="45">
        <v>1.4E-3</v>
      </c>
      <c r="E41" s="1">
        <f t="shared" si="0"/>
        <v>15937.511861935109</v>
      </c>
      <c r="F41" s="1">
        <f t="shared" si="1"/>
        <v>15937.5</v>
      </c>
      <c r="G41" s="1">
        <f t="shared" si="2"/>
        <v>4.4249999991734512E-3</v>
      </c>
      <c r="K41" s="1">
        <f t="shared" si="5"/>
        <v>4.4249999991734512E-3</v>
      </c>
      <c r="O41" s="1">
        <f t="shared" ca="1" si="6"/>
        <v>4.7688885620043447E-3</v>
      </c>
      <c r="Q41" s="60">
        <f t="shared" si="3"/>
        <v>42324.856299999999</v>
      </c>
    </row>
    <row r="42" spans="1:17" x14ac:dyDescent="0.2">
      <c r="A42" s="43" t="s">
        <v>55</v>
      </c>
      <c r="B42" s="44" t="s">
        <v>49</v>
      </c>
      <c r="C42" s="45">
        <v>57343.543599999997</v>
      </c>
      <c r="D42" s="45">
        <v>5.0000000000000001E-4</v>
      </c>
      <c r="E42" s="1">
        <f t="shared" si="0"/>
        <v>15938.013950171817</v>
      </c>
      <c r="F42" s="1">
        <f t="shared" si="1"/>
        <v>15938</v>
      </c>
      <c r="G42" s="1">
        <f t="shared" si="2"/>
        <v>5.2039999936823733E-3</v>
      </c>
      <c r="K42" s="1">
        <f t="shared" si="5"/>
        <v>5.2039999936823733E-3</v>
      </c>
      <c r="O42" s="1">
        <f t="shared" ca="1" si="6"/>
        <v>4.7682352695854052E-3</v>
      </c>
      <c r="Q42" s="60">
        <f t="shared" si="3"/>
        <v>42325.043599999997</v>
      </c>
    </row>
    <row r="43" spans="1:17" x14ac:dyDescent="0.2">
      <c r="A43" s="43" t="s">
        <v>55</v>
      </c>
      <c r="B43" s="44" t="s">
        <v>49</v>
      </c>
      <c r="C43" s="45">
        <v>57364.249100000001</v>
      </c>
      <c r="D43" s="45">
        <v>4.5999999999999999E-3</v>
      </c>
      <c r="E43" s="1">
        <f t="shared" si="0"/>
        <v>15993.518424198879</v>
      </c>
      <c r="F43" s="1">
        <f t="shared" si="1"/>
        <v>15993.5</v>
      </c>
      <c r="G43" s="1">
        <f t="shared" si="2"/>
        <v>6.8729999984498136E-3</v>
      </c>
      <c r="K43" s="1">
        <f t="shared" si="5"/>
        <v>6.8729999984498136E-3</v>
      </c>
      <c r="O43" s="1">
        <f t="shared" ca="1" si="6"/>
        <v>4.6957198110833334E-3</v>
      </c>
      <c r="Q43" s="60">
        <f t="shared" si="3"/>
        <v>42345.749100000001</v>
      </c>
    </row>
    <row r="44" spans="1:17" x14ac:dyDescent="0.2">
      <c r="A44" s="43" t="s">
        <v>55</v>
      </c>
      <c r="B44" s="44" t="s">
        <v>49</v>
      </c>
      <c r="C44" s="45">
        <v>57364.431100000002</v>
      </c>
      <c r="D44" s="45">
        <v>3.8999999999999998E-3</v>
      </c>
      <c r="E44" s="1">
        <f t="shared" si="0"/>
        <v>15994.006304920087</v>
      </c>
      <c r="F44" s="1">
        <f t="shared" si="1"/>
        <v>15994</v>
      </c>
      <c r="G44" s="1">
        <f t="shared" si="2"/>
        <v>2.3519999958807603E-3</v>
      </c>
      <c r="K44" s="1">
        <f t="shared" si="5"/>
        <v>2.3519999958807603E-3</v>
      </c>
      <c r="O44" s="1">
        <f t="shared" ca="1" si="6"/>
        <v>4.6950665186643974E-3</v>
      </c>
      <c r="Q44" s="60">
        <f t="shared" si="3"/>
        <v>42345.931100000002</v>
      </c>
    </row>
    <row r="45" spans="1:17" x14ac:dyDescent="0.2">
      <c r="A45" s="43" t="s">
        <v>55</v>
      </c>
      <c r="B45" s="44" t="s">
        <v>49</v>
      </c>
      <c r="C45" s="45">
        <v>57364.618000000002</v>
      </c>
      <c r="D45" s="45">
        <v>4.8999999999999998E-3</v>
      </c>
      <c r="E45" s="1">
        <f t="shared" si="0"/>
        <v>15994.50732089148</v>
      </c>
      <c r="F45" s="1">
        <f t="shared" si="1"/>
        <v>15994.5</v>
      </c>
      <c r="G45" s="1">
        <f t="shared" si="2"/>
        <v>2.7310000004945323E-3</v>
      </c>
      <c r="K45" s="1">
        <f t="shared" si="5"/>
        <v>2.7310000004945323E-3</v>
      </c>
      <c r="O45" s="1">
        <f t="shared" ca="1" si="6"/>
        <v>4.6944132262454578E-3</v>
      </c>
      <c r="Q45" s="60">
        <f t="shared" si="3"/>
        <v>42346.118000000002</v>
      </c>
    </row>
    <row r="46" spans="1:17" x14ac:dyDescent="0.2">
      <c r="A46" s="46" t="s">
        <v>54</v>
      </c>
      <c r="B46" s="47" t="s">
        <v>49</v>
      </c>
      <c r="C46" s="48">
        <v>57628.545700000002</v>
      </c>
      <c r="D46" s="48">
        <v>1E-4</v>
      </c>
      <c r="E46" s="1">
        <f t="shared" si="0"/>
        <v>16702.008621013185</v>
      </c>
      <c r="F46" s="1">
        <f t="shared" si="1"/>
        <v>16702</v>
      </c>
      <c r="G46" s="1">
        <f t="shared" si="2"/>
        <v>3.2159999973373488E-3</v>
      </c>
      <c r="K46" s="1">
        <f t="shared" si="5"/>
        <v>3.2159999973373488E-3</v>
      </c>
      <c r="O46" s="1">
        <f t="shared" ca="1" si="6"/>
        <v>3.7700044534487616E-3</v>
      </c>
      <c r="Q46" s="60">
        <f t="shared" si="3"/>
        <v>42610.045700000002</v>
      </c>
    </row>
    <row r="47" spans="1:17" x14ac:dyDescent="0.2">
      <c r="A47" s="37" t="s">
        <v>56</v>
      </c>
      <c r="B47" s="38" t="s">
        <v>49</v>
      </c>
      <c r="C47" s="39">
        <v>57724.790999999997</v>
      </c>
      <c r="D47" s="39">
        <v>1E-4</v>
      </c>
      <c r="E47" s="1">
        <f t="shared" si="0"/>
        <v>16960.009864840944</v>
      </c>
      <c r="F47" s="1">
        <f t="shared" si="1"/>
        <v>16960</v>
      </c>
      <c r="G47" s="1">
        <f t="shared" si="2"/>
        <v>3.679999994346872E-3</v>
      </c>
      <c r="K47" s="1">
        <f t="shared" si="5"/>
        <v>3.679999994346872E-3</v>
      </c>
      <c r="O47" s="1">
        <f t="shared" ca="1" si="6"/>
        <v>3.4329055652769641E-3</v>
      </c>
      <c r="Q47" s="60">
        <f t="shared" si="3"/>
        <v>42706.290999999997</v>
      </c>
    </row>
    <row r="48" spans="1:17" x14ac:dyDescent="0.2">
      <c r="A48" s="54" t="s">
        <v>60</v>
      </c>
      <c r="B48" s="55" t="s">
        <v>49</v>
      </c>
      <c r="C48" s="56">
        <v>57780.373850000091</v>
      </c>
      <c r="D48" s="56">
        <v>2.0000000000000001E-4</v>
      </c>
      <c r="E48" s="1">
        <f t="shared" si="0"/>
        <v>17109.008771130564</v>
      </c>
      <c r="F48" s="1">
        <f t="shared" si="1"/>
        <v>17109</v>
      </c>
      <c r="G48" s="1">
        <f t="shared" si="2"/>
        <v>3.2720000890549272E-3</v>
      </c>
      <c r="K48" s="1">
        <f t="shared" si="5"/>
        <v>3.2720000890549272E-3</v>
      </c>
      <c r="O48" s="1">
        <f t="shared" ca="1" si="6"/>
        <v>3.2382244244335626E-3</v>
      </c>
      <c r="Q48" s="60">
        <f t="shared" si="3"/>
        <v>42761.873850000091</v>
      </c>
    </row>
    <row r="49" spans="1:19" x14ac:dyDescent="0.2">
      <c r="A49" s="54" t="s">
        <v>60</v>
      </c>
      <c r="B49" s="55" t="s">
        <v>49</v>
      </c>
      <c r="C49" s="56">
        <v>57780.373929999769</v>
      </c>
      <c r="D49" s="56">
        <v>1E-4</v>
      </c>
      <c r="E49" s="1">
        <f t="shared" si="0"/>
        <v>17109.008985582768</v>
      </c>
      <c r="F49" s="1">
        <f t="shared" si="1"/>
        <v>17109</v>
      </c>
      <c r="G49" s="1">
        <f t="shared" si="2"/>
        <v>3.3519997668918222E-3</v>
      </c>
      <c r="K49" s="1">
        <f t="shared" si="5"/>
        <v>3.3519997668918222E-3</v>
      </c>
      <c r="O49" s="1">
        <f t="shared" ca="1" si="6"/>
        <v>3.2382244244335626E-3</v>
      </c>
      <c r="Q49" s="60">
        <f t="shared" si="3"/>
        <v>42761.873929999769</v>
      </c>
    </row>
    <row r="50" spans="1:19" x14ac:dyDescent="0.2">
      <c r="A50" s="51" t="s">
        <v>59</v>
      </c>
      <c r="B50" s="52" t="s">
        <v>49</v>
      </c>
      <c r="C50" s="53">
        <v>58099.324289999997</v>
      </c>
      <c r="D50" s="53">
        <v>1.9000000000000001E-4</v>
      </c>
      <c r="E50" s="1">
        <f t="shared" si="0"/>
        <v>17964.007511218562</v>
      </c>
      <c r="F50" s="1">
        <f t="shared" si="1"/>
        <v>17964</v>
      </c>
      <c r="G50" s="1">
        <f t="shared" si="2"/>
        <v>2.8019999954267405E-3</v>
      </c>
      <c r="K50" s="1">
        <f t="shared" si="5"/>
        <v>2.8019999954267405E-3</v>
      </c>
      <c r="O50" s="1">
        <f t="shared" ca="1" si="6"/>
        <v>2.1210943880502764E-3</v>
      </c>
      <c r="Q50" s="60">
        <f t="shared" si="3"/>
        <v>43080.824289999997</v>
      </c>
    </row>
    <row r="51" spans="1:19" x14ac:dyDescent="0.2">
      <c r="A51" s="51" t="s">
        <v>59</v>
      </c>
      <c r="B51" s="52" t="s">
        <v>53</v>
      </c>
      <c r="C51" s="53">
        <v>58378.545209999997</v>
      </c>
      <c r="D51" s="53">
        <v>8.0000000000000007E-5</v>
      </c>
      <c r="E51" s="1">
        <f t="shared" si="0"/>
        <v>18712.504784983979</v>
      </c>
      <c r="F51" s="1">
        <f t="shared" si="1"/>
        <v>18712.5</v>
      </c>
      <c r="G51" s="1">
        <f t="shared" si="2"/>
        <v>1.7849999931058846E-3</v>
      </c>
      <c r="K51" s="1">
        <f t="shared" si="5"/>
        <v>1.7849999931058846E-3</v>
      </c>
      <c r="O51" s="1">
        <f t="shared" ca="1" si="6"/>
        <v>1.143115636900699E-3</v>
      </c>
      <c r="Q51" s="60">
        <f t="shared" si="3"/>
        <v>43360.045209999997</v>
      </c>
    </row>
    <row r="52" spans="1:19" ht="12" customHeight="1" x14ac:dyDescent="0.2">
      <c r="A52" s="51" t="s">
        <v>59</v>
      </c>
      <c r="B52" s="52" t="s">
        <v>53</v>
      </c>
      <c r="C52" s="53">
        <v>58396.451410000001</v>
      </c>
      <c r="D52" s="53">
        <v>6.9999999999999994E-5</v>
      </c>
      <c r="E52" s="1">
        <f t="shared" si="0"/>
        <v>18760.505278226043</v>
      </c>
      <c r="F52" s="1">
        <f t="shared" si="1"/>
        <v>18760.5</v>
      </c>
      <c r="G52" s="1">
        <f t="shared" si="2"/>
        <v>1.9689999971888028E-3</v>
      </c>
      <c r="K52" s="1">
        <f t="shared" si="5"/>
        <v>1.9689999971888028E-3</v>
      </c>
      <c r="O52" s="1">
        <f t="shared" ca="1" si="6"/>
        <v>1.0803995646826887E-3</v>
      </c>
      <c r="Q52" s="60">
        <f t="shared" si="3"/>
        <v>43377.951410000001</v>
      </c>
    </row>
    <row r="53" spans="1:19" ht="12" customHeight="1" x14ac:dyDescent="0.2">
      <c r="A53" s="49" t="s">
        <v>57</v>
      </c>
      <c r="C53" s="10">
        <v>58767.813999999998</v>
      </c>
      <c r="D53" s="10">
        <v>2.0000000000000001E-4</v>
      </c>
      <c r="E53" s="1">
        <f t="shared" si="0"/>
        <v>19756.00334546779</v>
      </c>
      <c r="F53" s="1">
        <f t="shared" si="1"/>
        <v>19756</v>
      </c>
      <c r="G53" s="1">
        <f t="shared" si="2"/>
        <v>1.2479999932111241E-3</v>
      </c>
      <c r="K53" s="1">
        <f t="shared" si="5"/>
        <v>1.2479999932111241E-3</v>
      </c>
      <c r="O53" s="1">
        <f t="shared" ca="1" si="6"/>
        <v>-2.2030564142205833E-4</v>
      </c>
      <c r="Q53" s="60">
        <f t="shared" si="3"/>
        <v>43749.313999999998</v>
      </c>
    </row>
    <row r="54" spans="1:19" ht="12" customHeight="1" x14ac:dyDescent="0.2">
      <c r="A54" s="50" t="s">
        <v>58</v>
      </c>
      <c r="C54" s="10">
        <v>59186.739800000003</v>
      </c>
      <c r="D54" s="10">
        <v>1E-4</v>
      </c>
      <c r="E54" s="1">
        <f t="shared" si="0"/>
        <v>20879.002364345037</v>
      </c>
      <c r="F54" s="1">
        <f t="shared" si="1"/>
        <v>20879</v>
      </c>
      <c r="G54" s="1">
        <f t="shared" si="2"/>
        <v>8.820000002742745E-4</v>
      </c>
      <c r="K54" s="1">
        <f t="shared" si="5"/>
        <v>8.820000002742745E-4</v>
      </c>
      <c r="O54" s="1">
        <f t="shared" ca="1" si="6"/>
        <v>-1.6876004143558943E-3</v>
      </c>
      <c r="Q54" s="60">
        <f t="shared" si="3"/>
        <v>44168.239800000003</v>
      </c>
    </row>
    <row r="55" spans="1:19" ht="12" customHeight="1" x14ac:dyDescent="0.2">
      <c r="A55" s="59" t="s">
        <v>61</v>
      </c>
      <c r="C55" s="57">
        <v>59556.794900000001</v>
      </c>
      <c r="D55" s="58">
        <v>1E-4</v>
      </c>
      <c r="E55" s="1">
        <f t="shared" si="0"/>
        <v>21870.995491124319</v>
      </c>
      <c r="F55" s="1">
        <f t="shared" si="1"/>
        <v>21871</v>
      </c>
      <c r="G55" s="1">
        <f t="shared" si="2"/>
        <v>-1.6820000018924475E-3</v>
      </c>
      <c r="K55" s="1">
        <f t="shared" si="5"/>
        <v>-1.6820000018924475E-3</v>
      </c>
      <c r="O55" s="1">
        <f t="shared" ca="1" si="6"/>
        <v>-2.983732573528082E-3</v>
      </c>
      <c r="Q55" s="60">
        <f t="shared" si="3"/>
        <v>44538.294900000001</v>
      </c>
    </row>
    <row r="56" spans="1:19" ht="12" customHeight="1" x14ac:dyDescent="0.2">
      <c r="A56" s="62" t="s">
        <v>62</v>
      </c>
      <c r="B56" s="63" t="s">
        <v>53</v>
      </c>
      <c r="C56" s="74">
        <v>59495.419699999999</v>
      </c>
      <c r="D56" s="64">
        <v>2.0000000000000001E-4</v>
      </c>
      <c r="E56" s="1">
        <f t="shared" ref="E56:E61" si="7">+(C56-C$7)/C$8</f>
        <v>21706.469244749911</v>
      </c>
      <c r="F56" s="1">
        <f t="shared" ref="F56:F61" si="8">ROUND(2*E56,0)/2</f>
        <v>21706.5</v>
      </c>
      <c r="G56" s="1">
        <f t="shared" ref="G56:G61" si="9">+C56-(C$7+F56*C$8)</f>
        <v>-1.1473000005935319E-2</v>
      </c>
      <c r="K56" s="1">
        <f t="shared" ref="K56:K61" si="10">+G56</f>
        <v>-1.1473000005935319E-2</v>
      </c>
      <c r="O56" s="1">
        <f t="shared" ref="O56:O61" ca="1" si="11">+C$11+C$12*$F56</f>
        <v>-2.7687993676976143E-3</v>
      </c>
      <c r="Q56" s="60">
        <f t="shared" ref="Q56:Q61" si="12">+C56-15018.5</f>
        <v>44476.919699999999</v>
      </c>
    </row>
    <row r="57" spans="1:19" ht="12" customHeight="1" x14ac:dyDescent="0.2">
      <c r="A57" s="62" t="s">
        <v>63</v>
      </c>
      <c r="B57" s="63" t="s">
        <v>49</v>
      </c>
      <c r="C57" s="74">
        <v>59570.2235</v>
      </c>
      <c r="D57" s="64">
        <v>1E-4</v>
      </c>
      <c r="E57" s="1">
        <f t="shared" si="7"/>
        <v>21906.993046359385</v>
      </c>
      <c r="F57" s="1">
        <f t="shared" si="8"/>
        <v>21907</v>
      </c>
      <c r="G57" s="1">
        <f t="shared" si="9"/>
        <v>-2.594000005046837E-3</v>
      </c>
      <c r="K57" s="1">
        <f t="shared" si="10"/>
        <v>-2.594000005046837E-3</v>
      </c>
      <c r="O57" s="1">
        <f t="shared" ca="1" si="11"/>
        <v>-3.0307696276915888E-3</v>
      </c>
      <c r="Q57" s="60">
        <f t="shared" si="12"/>
        <v>44551.7235</v>
      </c>
    </row>
    <row r="58" spans="1:19" ht="12" customHeight="1" x14ac:dyDescent="0.2">
      <c r="A58" s="62" t="s">
        <v>63</v>
      </c>
      <c r="B58" s="63" t="s">
        <v>49</v>
      </c>
      <c r="C58" s="74">
        <v>59570.410499999998</v>
      </c>
      <c r="D58" s="64">
        <v>2E-3</v>
      </c>
      <c r="E58" s="1">
        <f t="shared" si="7"/>
        <v>21907.494330397101</v>
      </c>
      <c r="F58" s="1">
        <f t="shared" si="8"/>
        <v>21907.5</v>
      </c>
      <c r="G58" s="1">
        <f t="shared" si="9"/>
        <v>-2.1150000029592775E-3</v>
      </c>
      <c r="K58" s="1">
        <f t="shared" si="10"/>
        <v>-2.1150000029592775E-3</v>
      </c>
      <c r="O58" s="1">
        <f t="shared" ca="1" si="11"/>
        <v>-3.0314229201105249E-3</v>
      </c>
      <c r="Q58" s="60">
        <f t="shared" si="12"/>
        <v>44551.910499999998</v>
      </c>
    </row>
    <row r="59" spans="1:19" ht="12" customHeight="1" x14ac:dyDescent="0.2">
      <c r="A59" s="62" t="s">
        <v>63</v>
      </c>
      <c r="B59" s="63" t="s">
        <v>49</v>
      </c>
      <c r="C59" s="74">
        <v>59570.597300000001</v>
      </c>
      <c r="D59" s="64">
        <v>1.2999999999999999E-3</v>
      </c>
      <c r="E59" s="1">
        <f t="shared" si="7"/>
        <v>21907.995078302174</v>
      </c>
      <c r="F59" s="1">
        <f t="shared" si="8"/>
        <v>21908</v>
      </c>
      <c r="G59" s="1">
        <f t="shared" si="9"/>
        <v>-1.8360000030952506E-3</v>
      </c>
      <c r="K59" s="1">
        <f t="shared" si="10"/>
        <v>-1.8360000030952506E-3</v>
      </c>
      <c r="O59" s="1">
        <f t="shared" ca="1" si="11"/>
        <v>-3.0320762125294644E-3</v>
      </c>
      <c r="Q59" s="60">
        <f t="shared" si="12"/>
        <v>44552.097300000001</v>
      </c>
    </row>
    <row r="60" spans="1:19" ht="12" customHeight="1" x14ac:dyDescent="0.2">
      <c r="A60" s="64" t="s">
        <v>64</v>
      </c>
      <c r="B60" s="63" t="s">
        <v>49</v>
      </c>
      <c r="C60" s="74">
        <v>59596.337599999999</v>
      </c>
      <c r="D60" s="64">
        <v>1E-4</v>
      </c>
      <c r="E60" s="1">
        <f t="shared" si="7"/>
        <v>21976.996155928813</v>
      </c>
      <c r="F60" s="1">
        <f t="shared" si="8"/>
        <v>21977</v>
      </c>
      <c r="G60" s="1">
        <f t="shared" si="9"/>
        <v>-1.4340000052470714E-3</v>
      </c>
      <c r="K60" s="1">
        <f t="shared" si="10"/>
        <v>-1.4340000052470714E-3</v>
      </c>
      <c r="O60" s="1">
        <f t="shared" ca="1" si="11"/>
        <v>-3.1222305663428512E-3</v>
      </c>
      <c r="Q60" s="60">
        <f t="shared" si="12"/>
        <v>44577.837599999999</v>
      </c>
    </row>
    <row r="61" spans="1:19" ht="12" customHeight="1" x14ac:dyDescent="0.2">
      <c r="A61" s="64" t="s">
        <v>64</v>
      </c>
      <c r="B61" s="63" t="s">
        <v>49</v>
      </c>
      <c r="C61" s="74">
        <v>59609.393900000003</v>
      </c>
      <c r="D61" s="64">
        <v>1E-4</v>
      </c>
      <c r="E61" s="1">
        <f t="shared" si="7"/>
        <v>22011.995700216063</v>
      </c>
      <c r="F61" s="1">
        <f t="shared" si="8"/>
        <v>22012</v>
      </c>
      <c r="G61" s="1">
        <f t="shared" si="9"/>
        <v>-1.6039999973145314E-3</v>
      </c>
      <c r="K61" s="1">
        <f t="shared" si="10"/>
        <v>-1.6039999973145314E-3</v>
      </c>
      <c r="O61" s="1">
        <f t="shared" ca="1" si="11"/>
        <v>-3.1679610356684824E-3</v>
      </c>
      <c r="Q61" s="60">
        <f t="shared" si="12"/>
        <v>44590.893900000003</v>
      </c>
    </row>
    <row r="62" spans="1:19" ht="12" customHeight="1" x14ac:dyDescent="0.2">
      <c r="A62" s="65" t="s">
        <v>65</v>
      </c>
      <c r="B62" s="66" t="s">
        <v>53</v>
      </c>
      <c r="C62" s="75">
        <v>59895.330000000075</v>
      </c>
      <c r="D62" s="10"/>
      <c r="E62" s="1">
        <f t="shared" ref="E62:E63" si="13">+(C62-C$7)/C$8</f>
        <v>22778.494110582917</v>
      </c>
      <c r="F62" s="1">
        <f t="shared" ref="F62:F63" si="14">ROUND(2*E62,0)/2</f>
        <v>22778.5</v>
      </c>
      <c r="G62" s="1">
        <f t="shared" ref="G62:G63" si="15">+C62-(C$7+F62*C$8)</f>
        <v>-2.1969999288558029E-3</v>
      </c>
      <c r="K62" s="1">
        <f t="shared" ref="K62:K63" si="16">+G62</f>
        <v>-2.1969999288558029E-3</v>
      </c>
      <c r="O62" s="1">
        <f t="shared" ref="O62:O63" ca="1" si="17">+C$11+C$12*$F62</f>
        <v>-4.1694583138998133E-3</v>
      </c>
      <c r="Q62" s="60">
        <f t="shared" ref="Q62:Q63" si="18">+C62-15018.5</f>
        <v>44876.830000000075</v>
      </c>
    </row>
    <row r="63" spans="1:19" x14ac:dyDescent="0.2">
      <c r="A63" s="65" t="s">
        <v>65</v>
      </c>
      <c r="B63" s="66" t="s">
        <v>53</v>
      </c>
      <c r="C63" s="75">
        <v>59895.330999999773</v>
      </c>
      <c r="D63" s="10"/>
      <c r="E63" s="1">
        <f t="shared" si="13"/>
        <v>22778.496791245412</v>
      </c>
      <c r="F63" s="1">
        <f t="shared" si="14"/>
        <v>22778.5</v>
      </c>
      <c r="G63" s="1">
        <f t="shared" si="15"/>
        <v>-1.197000230604317E-3</v>
      </c>
      <c r="K63" s="1">
        <f t="shared" si="16"/>
        <v>-1.197000230604317E-3</v>
      </c>
      <c r="O63" s="1">
        <f t="shared" ca="1" si="17"/>
        <v>-4.1694583138998133E-3</v>
      </c>
      <c r="Q63" s="60">
        <f t="shared" si="18"/>
        <v>44876.830999999773</v>
      </c>
    </row>
    <row r="64" spans="1:19" x14ac:dyDescent="0.2">
      <c r="A64" s="67" t="s">
        <v>66</v>
      </c>
      <c r="B64" s="68" t="s">
        <v>49</v>
      </c>
      <c r="C64" s="69">
        <v>59547.640899999999</v>
      </c>
      <c r="D64" s="70">
        <v>4.0000000000000002E-4</v>
      </c>
      <c r="E64" s="1">
        <f t="shared" ref="E64:E65" si="19">+(C64-C$7)/C$8</f>
        <v>21846.456699245653</v>
      </c>
      <c r="F64" s="1">
        <f t="shared" ref="F64:F65" si="20">ROUND(2*E64,0)/2</f>
        <v>21846.5</v>
      </c>
      <c r="G64" s="1">
        <f t="shared" ref="G64:G65" si="21">+C64-(C$7+F64*C$8)</f>
        <v>-1.6153000004123896E-2</v>
      </c>
      <c r="O64" s="1">
        <f t="shared" ref="O64:O65" ca="1" si="22">+C$11+C$12*$F64</f>
        <v>-2.9517212450001391E-3</v>
      </c>
      <c r="Q64" s="60">
        <f t="shared" ref="Q64:Q65" si="23">+C64-15018.5</f>
        <v>44529.140899999999</v>
      </c>
      <c r="S64" s="1">
        <f>+G64</f>
        <v>-1.6153000004123896E-2</v>
      </c>
    </row>
    <row r="65" spans="1:17" x14ac:dyDescent="0.2">
      <c r="A65" s="67" t="s">
        <v>67</v>
      </c>
      <c r="B65" s="68" t="s">
        <v>49</v>
      </c>
      <c r="C65" s="71">
        <v>59624.688399999999</v>
      </c>
      <c r="D65" s="70">
        <v>2.0000000000000001E-4</v>
      </c>
      <c r="E65" s="1">
        <f t="shared" si="19"/>
        <v>22052.995105108799</v>
      </c>
      <c r="F65" s="1">
        <f t="shared" si="20"/>
        <v>22053</v>
      </c>
      <c r="G65" s="1">
        <f t="shared" si="21"/>
        <v>-1.8260000069858506E-3</v>
      </c>
      <c r="K65" s="1">
        <f t="shared" ref="K65" si="24">+G65</f>
        <v>-1.8260000069858506E-3</v>
      </c>
      <c r="O65" s="1">
        <f t="shared" ca="1" si="22"/>
        <v>-3.2215310140213671E-3</v>
      </c>
      <c r="Q65" s="60">
        <f t="shared" si="23"/>
        <v>44606.188399999999</v>
      </c>
    </row>
    <row r="66" spans="1:17" x14ac:dyDescent="0.2">
      <c r="A66" s="73" t="s">
        <v>69</v>
      </c>
      <c r="B66" s="66" t="s">
        <v>53</v>
      </c>
      <c r="C66" s="64">
        <v>60002.393600000003</v>
      </c>
      <c r="D66" s="64">
        <v>1E-4</v>
      </c>
      <c r="E66" s="1">
        <f t="shared" ref="E66" si="25">+(C66-C$7)/C$8</f>
        <v>23065.495574224889</v>
      </c>
      <c r="F66" s="1">
        <f t="shared" ref="F66" si="26">ROUND(2*E66,0)/2</f>
        <v>23065.5</v>
      </c>
      <c r="G66" s="1">
        <f t="shared" ref="G66" si="27">+C66-(C$7+F66*C$8)</f>
        <v>-1.6509999986737967E-3</v>
      </c>
      <c r="K66" s="1">
        <f t="shared" ref="K66" si="28">+G66</f>
        <v>-1.6509999986737967E-3</v>
      </c>
      <c r="O66" s="1">
        <f t="shared" ref="O66" ca="1" si="29">+C$11+C$12*$F66</f>
        <v>-4.544448162369992E-3</v>
      </c>
      <c r="Q66" s="60">
        <f t="shared" ref="Q66" si="30">+C66-15018.5</f>
        <v>44983.893600000003</v>
      </c>
    </row>
    <row r="67" spans="1:17" x14ac:dyDescent="0.2">
      <c r="C67" s="10"/>
      <c r="D67" s="10"/>
    </row>
    <row r="68" spans="1:17" x14ac:dyDescent="0.2">
      <c r="C68" s="10"/>
      <c r="D68" s="10"/>
    </row>
    <row r="69" spans="1:17" x14ac:dyDescent="0.2">
      <c r="C69" s="10"/>
      <c r="D69" s="10"/>
    </row>
    <row r="70" spans="1:17" x14ac:dyDescent="0.2">
      <c r="C70" s="10"/>
      <c r="D70" s="10"/>
    </row>
    <row r="71" spans="1:17" x14ac:dyDescent="0.2">
      <c r="C71" s="10"/>
      <c r="D71" s="10"/>
    </row>
    <row r="72" spans="1:17" x14ac:dyDescent="0.2">
      <c r="C72" s="10"/>
      <c r="D72" s="10"/>
    </row>
    <row r="73" spans="1:17" x14ac:dyDescent="0.2">
      <c r="C73" s="10"/>
      <c r="D73" s="10"/>
    </row>
    <row r="74" spans="1:17" x14ac:dyDescent="0.2">
      <c r="C74" s="10"/>
      <c r="D74" s="10"/>
    </row>
    <row r="75" spans="1:17" x14ac:dyDescent="0.2">
      <c r="C75" s="10"/>
      <c r="D75" s="10"/>
    </row>
    <row r="76" spans="1:17" x14ac:dyDescent="0.2">
      <c r="C76" s="10"/>
      <c r="D76" s="10"/>
    </row>
    <row r="77" spans="1:17" x14ac:dyDescent="0.2">
      <c r="C77" s="10"/>
      <c r="D77" s="10"/>
    </row>
    <row r="78" spans="1:17" x14ac:dyDescent="0.2">
      <c r="C78" s="10"/>
      <c r="D78" s="10"/>
    </row>
    <row r="79" spans="1:17" x14ac:dyDescent="0.2">
      <c r="C79" s="10"/>
      <c r="D79" s="10"/>
    </row>
    <row r="80" spans="1:17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</sheetData>
  <sheetProtection selectLockedCells="1" selectUnlockedCells="1"/>
  <phoneticPr fontId="13" type="noConversion"/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dcterms:created xsi:type="dcterms:W3CDTF">2023-01-21T07:05:15Z</dcterms:created>
  <dcterms:modified xsi:type="dcterms:W3CDTF">2023-12-30T07:33:35Z</dcterms:modified>
</cp:coreProperties>
</file>