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E611ACB-0161-42A6-8DD0-BC989150C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1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0" i="1" l="1"/>
  <c r="F30" i="1" s="1"/>
  <c r="Q30" i="1"/>
  <c r="E31" i="1"/>
  <c r="F31" i="1" s="1"/>
  <c r="Q31" i="1"/>
  <c r="E29" i="1"/>
  <c r="F29" i="1" s="1"/>
  <c r="G29" i="1" s="1"/>
  <c r="K29" i="1" s="1"/>
  <c r="D11" i="1"/>
  <c r="W27" i="1" s="1"/>
  <c r="D12" i="1"/>
  <c r="D13" i="1"/>
  <c r="Q29" i="1"/>
  <c r="D9" i="1"/>
  <c r="C9" i="1"/>
  <c r="E26" i="1"/>
  <c r="F26" i="1"/>
  <c r="G26" i="1" s="1"/>
  <c r="J26" i="1" s="1"/>
  <c r="E27" i="1"/>
  <c r="F27" i="1" s="1"/>
  <c r="G27" i="1" s="1"/>
  <c r="K27" i="1" s="1"/>
  <c r="E23" i="1"/>
  <c r="F23" i="1" s="1"/>
  <c r="G23" i="1" s="1"/>
  <c r="J23" i="1" s="1"/>
  <c r="E24" i="1"/>
  <c r="F24" i="1" s="1"/>
  <c r="G24" i="1" s="1"/>
  <c r="J24" i="1" s="1"/>
  <c r="E25" i="1"/>
  <c r="F25" i="1"/>
  <c r="G25" i="1" s="1"/>
  <c r="J25" i="1" s="1"/>
  <c r="E28" i="1"/>
  <c r="F28" i="1" s="1"/>
  <c r="G28" i="1" s="1"/>
  <c r="K28" i="1" s="1"/>
  <c r="Q26" i="1"/>
  <c r="Q27" i="1"/>
  <c r="C21" i="1"/>
  <c r="E21" i="1"/>
  <c r="F21" i="1" s="1"/>
  <c r="G21" i="1" s="1"/>
  <c r="K21" i="1" s="1"/>
  <c r="E22" i="1"/>
  <c r="F22" i="1"/>
  <c r="G22" i="1" s="1"/>
  <c r="J22" i="1" s="1"/>
  <c r="Q28" i="1"/>
  <c r="Q23" i="1"/>
  <c r="Q24" i="1"/>
  <c r="Q25" i="1"/>
  <c r="Q22" i="1"/>
  <c r="F16" i="1"/>
  <c r="C17" i="1"/>
  <c r="Q21" i="1"/>
  <c r="P26" i="1" l="1"/>
  <c r="R26" i="1" s="1"/>
  <c r="T26" i="1" s="1"/>
  <c r="G30" i="1"/>
  <c r="U30" i="1" s="1"/>
  <c r="P30" i="1"/>
  <c r="R30" i="1" s="1"/>
  <c r="T30" i="1" s="1"/>
  <c r="W24" i="1"/>
  <c r="W4" i="1"/>
  <c r="P23" i="1"/>
  <c r="R23" i="1" s="1"/>
  <c r="T23" i="1" s="1"/>
  <c r="W13" i="1"/>
  <c r="G31" i="1"/>
  <c r="P31" i="1"/>
  <c r="W26" i="1"/>
  <c r="F17" i="1"/>
  <c r="P28" i="1"/>
  <c r="R28" i="1" s="1"/>
  <c r="T28" i="1" s="1"/>
  <c r="D16" i="1"/>
  <c r="D19" i="1" s="1"/>
  <c r="W5" i="1"/>
  <c r="W14" i="1"/>
  <c r="W22" i="1"/>
  <c r="W6" i="1"/>
  <c r="W7" i="1"/>
  <c r="W16" i="1"/>
  <c r="P22" i="1"/>
  <c r="R22" i="1" s="1"/>
  <c r="T22" i="1" s="1"/>
  <c r="P25" i="1"/>
  <c r="R25" i="1" s="1"/>
  <c r="T25" i="1" s="1"/>
  <c r="P24" i="1"/>
  <c r="R24" i="1" s="1"/>
  <c r="T24" i="1" s="1"/>
  <c r="P29" i="1"/>
  <c r="R29" i="1" s="1"/>
  <c r="T29" i="1" s="1"/>
  <c r="P27" i="1"/>
  <c r="R27" i="1" s="1"/>
  <c r="T27" i="1" s="1"/>
  <c r="W8" i="1"/>
  <c r="W21" i="1"/>
  <c r="W15" i="1"/>
  <c r="W17" i="1"/>
  <c r="W10" i="1"/>
  <c r="W20" i="1"/>
  <c r="W9" i="1"/>
  <c r="D15" i="1"/>
  <c r="C19" i="1" s="1"/>
  <c r="W2" i="1"/>
  <c r="W11" i="1"/>
  <c r="W19" i="1"/>
  <c r="W25" i="1"/>
  <c r="W23" i="1"/>
  <c r="W28" i="1"/>
  <c r="P21" i="1"/>
  <c r="R21" i="1" s="1"/>
  <c r="T21" i="1" s="1"/>
  <c r="W3" i="1"/>
  <c r="W12" i="1"/>
  <c r="W18" i="1"/>
  <c r="C11" i="1"/>
  <c r="C12" i="1"/>
  <c r="R31" i="1" l="1"/>
  <c r="T31" i="1" s="1"/>
  <c r="O30" i="1"/>
  <c r="O31" i="1"/>
  <c r="O29" i="1"/>
  <c r="O23" i="1"/>
  <c r="O25" i="1"/>
  <c r="O26" i="1"/>
  <c r="O24" i="1"/>
  <c r="O21" i="1"/>
  <c r="O27" i="1"/>
  <c r="C15" i="1"/>
  <c r="F18" i="1" s="1"/>
  <c r="O28" i="1"/>
  <c r="O22" i="1"/>
  <c r="C16" i="1"/>
  <c r="D18" i="1" s="1"/>
  <c r="K31" i="1"/>
  <c r="E14" i="1"/>
  <c r="C18" i="1" l="1"/>
  <c r="F19" i="1"/>
</calcChain>
</file>

<file path=xl/sharedStrings.xml><?xml version="1.0" encoding="utf-8"?>
<sst xmlns="http://schemas.openxmlformats.org/spreadsheetml/2006/main" count="70" uniqueCount="56">
  <si>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</si>
  <si>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</si>
  <si>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</si>
  <si>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</si>
  <si>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</si>
  <si>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</si>
  <si>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</si>
  <si>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</si>
  <si>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</si>
  <si>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</si>
  <si>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</si>
  <si>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</si>
  <si>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</si>
  <si>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</si>
  <si>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</si>
  <si>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</si>
  <si>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</si>
  <si>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</si>
  <si>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</si>
  <si>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</si>
  <si>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</si>
  <si>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</si>
  <si>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</si>
  <si>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</si>
  <si>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</si>
  <si>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</si>
  <si>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</si>
  <si>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</si>
  <si>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</si>
  <si>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</si>
  <si>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</si>
  <si>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</si>
  <si>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</si>
  <si>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VSX</t>
  </si>
  <si>
    <t>V0882 Per / GSC 3709-0849</t>
  </si>
  <si>
    <t>EA</t>
  </si>
  <si>
    <t>IBVS 5761</t>
  </si>
  <si>
    <t>I</t>
  </si>
  <si>
    <t>BRNO</t>
  </si>
  <si>
    <t>RHN 2017</t>
  </si>
  <si>
    <t>pg</t>
  </si>
  <si>
    <t>vis</t>
  </si>
  <si>
    <t>PE</t>
  </si>
  <si>
    <t>CCD</t>
  </si>
  <si>
    <t>s5</t>
  </si>
  <si>
    <t>s6</t>
  </si>
  <si>
    <t>s7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</si>
  <si>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</si>
  <si>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</si>
  <si>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</si>
  <si>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</si>
  <si>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</si>
  <si>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OEJV 0179</t>
  </si>
  <si>
    <t>RHN 2021</t>
  </si>
  <si>
    <t>JAAVSO 51, 134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</si>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</sst>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V882 Per - O-C Diagr.</a:t>
            </a:r>
          </a:p>
        </c:rich>
      </c:tx>
      <c:layout>
        <c:manualLayout>
          <c:xMode val="edge"/>
          <c:yMode val="edge"/>
          <c:x val="0.3854748603351955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949720670391"/>
          <c:y val="0.13953488372093023"/>
          <c:w val="0.83379888268156421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C-4170-BEDE-2A6FE6E11A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6C-4170-BEDE-2A6FE6E11A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5.3799999950570054E-3</c:v>
                </c:pt>
                <c:pt idx="2">
                  <c:v>1.9879999992554076E-2</c:v>
                </c:pt>
                <c:pt idx="3">
                  <c:v>2.0839999997406267E-2</c:v>
                </c:pt>
                <c:pt idx="4">
                  <c:v>2.0719999993161764E-2</c:v>
                </c:pt>
                <c:pt idx="5">
                  <c:v>3.1309999998484273E-2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C-4170-BEDE-2A6FE6E11A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6">
                  <c:v>3.4719999996013939E-2</c:v>
                </c:pt>
                <c:pt idx="7">
                  <c:v>4.3039999996835832E-2</c:v>
                </c:pt>
                <c:pt idx="8">
                  <c:v>5.8859999997366685E-2</c:v>
                </c:pt>
                <c:pt idx="10">
                  <c:v>5.5659999998169951E-2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6C-4170-BEDE-2A6FE6E11A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6C-4170-BEDE-2A6FE6E11A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6C-4170-BEDE-2A6FE6E11A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6C-4170-BEDE-2A6FE6E11A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2.0209680422075528E-2</c:v>
                </c:pt>
                <c:pt idx="1">
                  <c:v>2.2033692888812236E-2</c:v>
                </c:pt>
                <c:pt idx="2">
                  <c:v>2.4793428063071082E-2</c:v>
                </c:pt>
                <c:pt idx="3">
                  <c:v>2.4808520364805312E-2</c:v>
                </c:pt>
                <c:pt idx="4">
                  <c:v>2.4853797270007992E-2</c:v>
                </c:pt>
                <c:pt idx="5">
                  <c:v>2.6632532831542016E-2</c:v>
                </c:pt>
                <c:pt idx="6">
                  <c:v>2.6874009659289665E-2</c:v>
                </c:pt>
                <c:pt idx="7">
                  <c:v>2.7967123513468757E-2</c:v>
                </c:pt>
                <c:pt idx="8">
                  <c:v>3.0412076394413703E-2</c:v>
                </c:pt>
                <c:pt idx="9">
                  <c:v>3.0484303838427509E-2</c:v>
                </c:pt>
                <c:pt idx="10">
                  <c:v>3.0994208032733929E-2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6C-4170-BEDE-2A6FE6E11A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-3.7210000002232846E-2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6C-4170-BEDE-2A6FE6E11A6C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Active!$V$2:$V$28</c:f>
              <c:numCache>
                <c:formatCode>General</c:formatCode>
                <c:ptCount val="2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</c:numCache>
            </c:numRef>
          </c:xVal>
          <c:yVal>
            <c:numRef>
              <c:f>Active!$W$2:$W$28</c:f>
              <c:numCache>
                <c:formatCode>General</c:formatCode>
                <c:ptCount val="27"/>
                <c:pt idx="0">
                  <c:v>-9.6460083288530426E-4</c:v>
                </c:pt>
                <c:pt idx="1">
                  <c:v>6.7813124386674939E-4</c:v>
                </c:pt>
                <c:pt idx="2">
                  <c:v>2.4029585806963206E-3</c:v>
                </c:pt>
                <c:pt idx="3">
                  <c:v>4.2098811776034089E-3</c:v>
                </c:pt>
                <c:pt idx="4">
                  <c:v>6.0988990345880144E-3</c:v>
                </c:pt>
                <c:pt idx="5">
                  <c:v>8.0700121516501366E-3</c:v>
                </c:pt>
                <c:pt idx="6">
                  <c:v>1.0123220528789778E-2</c:v>
                </c:pt>
                <c:pt idx="7">
                  <c:v>1.2258524166006937E-2</c:v>
                </c:pt>
                <c:pt idx="8">
                  <c:v>1.447592306330161E-2</c:v>
                </c:pt>
                <c:pt idx="9">
                  <c:v>1.6775417220673803E-2</c:v>
                </c:pt>
                <c:pt idx="10">
                  <c:v>1.9157006638123513E-2</c:v>
                </c:pt>
                <c:pt idx="11">
                  <c:v>2.1620691315650739E-2</c:v>
                </c:pt>
                <c:pt idx="12">
                  <c:v>2.4166471253255481E-2</c:v>
                </c:pt>
                <c:pt idx="13">
                  <c:v>2.6794346450937742E-2</c:v>
                </c:pt>
                <c:pt idx="14">
                  <c:v>2.9504316908697523E-2</c:v>
                </c:pt>
                <c:pt idx="15">
                  <c:v>3.2296382626534823E-2</c:v>
                </c:pt>
                <c:pt idx="16">
                  <c:v>3.5170543604449628E-2</c:v>
                </c:pt>
                <c:pt idx="17">
                  <c:v>3.8126799842441966E-2</c:v>
                </c:pt>
                <c:pt idx="18">
                  <c:v>4.116515134051181E-2</c:v>
                </c:pt>
                <c:pt idx="19">
                  <c:v>4.4285598098659174E-2</c:v>
                </c:pt>
                <c:pt idx="20">
                  <c:v>4.7488140116884056E-2</c:v>
                </c:pt>
                <c:pt idx="21">
                  <c:v>5.0772777395186458E-2</c:v>
                </c:pt>
                <c:pt idx="22">
                  <c:v>5.4139509933566379E-2</c:v>
                </c:pt>
                <c:pt idx="23">
                  <c:v>5.7588337732023806E-2</c:v>
                </c:pt>
                <c:pt idx="24">
                  <c:v>6.1119260790558766E-2</c:v>
                </c:pt>
                <c:pt idx="25">
                  <c:v>6.4732279109171231E-2</c:v>
                </c:pt>
                <c:pt idx="26">
                  <c:v>6.8427392687861216E-2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6C-4170-BEDE-2A6FE6E1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512488"/>
        <c:axId val="1"/>
      </c:scatterChart>
      <c:valAx>
        <c:axId val="91351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363128491620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51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30726256983239"/>
          <c:y val="0.92441860465116277"/>
          <c:w val="0.73044692737430172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52FCE2-F94C-008F-0DD1-A8CA50D3B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42578125" bestFit="1" customWidth="1"/>
    <col min="20" max="20" width="12.42578125" bestFit="1" customWidth="1"/>
    <col min="22" max="23" width="10.42578125" bestFit="1" customWidth="1"/>
  </cols>
  <sheetData>
    <row r="1" spans="1:23" ht="21" thickBot="1" x14ac:dyDescent="0.35">
      <c r="A1" s="1" t="s">
        <v>34</v>
      </c>
      <c r="V1" s="2" t="s">
        <v>9</v>
      </c>
      <c r="W1" s="3" t="s">
        <v>20</v>
      </c>
    </row>
    <row r="2" spans="1:23" s="12" customFormat="1" ht="12.95" customHeight="1" x14ac:dyDescent="0.2">
      <c r="A2" s="12" t="s">
        <v>22</v>
      </c>
      <c r="B2" s="12" t="s">
        <v>35</v>
      </c>
      <c r="C2" s="13"/>
      <c r="D2" s="13"/>
      <c r="V2" s="14">
        <v>0</v>
      </c>
      <c r="W2" s="14">
        <f t="shared" ref="W2:W21" si="0">+D$11+D$12*V2+D$13*V2^2</f>
        <v>-9.6460083288530426E-4</v>
      </c>
    </row>
    <row r="3" spans="1:23" s="12" customFormat="1" ht="12.95" customHeight="1" thickBot="1" x14ac:dyDescent="0.25">
      <c r="V3" s="14">
        <v>200</v>
      </c>
      <c r="W3" s="14">
        <f t="shared" si="0"/>
        <v>6.7813124386674939E-4</v>
      </c>
    </row>
    <row r="4" spans="1:23" s="12" customFormat="1" ht="12.95" customHeight="1" thickTop="1" thickBot="1" x14ac:dyDescent="0.25">
      <c r="A4" s="15" t="s">
        <v>0</v>
      </c>
      <c r="C4" s="16">
        <v>53430.958400000003</v>
      </c>
      <c r="D4" s="17">
        <v>1.2848200000000001</v>
      </c>
      <c r="V4" s="14">
        <v>400</v>
      </c>
      <c r="W4" s="14">
        <f t="shared" si="0"/>
        <v>2.4029585806963206E-3</v>
      </c>
    </row>
    <row r="5" spans="1:23" s="12" customFormat="1" ht="12.95" customHeight="1" thickTop="1" x14ac:dyDescent="0.2">
      <c r="A5" s="18" t="s">
        <v>24</v>
      </c>
      <c r="C5" s="19">
        <v>-9.5</v>
      </c>
      <c r="D5" s="12" t="s">
        <v>25</v>
      </c>
      <c r="V5" s="14">
        <v>600</v>
      </c>
      <c r="W5" s="14">
        <f t="shared" si="0"/>
        <v>4.2098811776034089E-3</v>
      </c>
    </row>
    <row r="6" spans="1:23" s="12" customFormat="1" ht="12.95" customHeight="1" x14ac:dyDescent="0.2">
      <c r="A6" s="15" t="s">
        <v>1</v>
      </c>
      <c r="V6" s="14">
        <v>800</v>
      </c>
      <c r="W6" s="14">
        <f t="shared" si="0"/>
        <v>6.0988990345880144E-3</v>
      </c>
    </row>
    <row r="7" spans="1:23" s="12" customFormat="1" ht="12.95" customHeight="1" x14ac:dyDescent="0.2">
      <c r="A7" s="12" t="s">
        <v>2</v>
      </c>
      <c r="C7" s="20">
        <v>53430.958400000003</v>
      </c>
      <c r="D7" s="21" t="s">
        <v>33</v>
      </c>
      <c r="V7" s="14">
        <v>1000</v>
      </c>
      <c r="W7" s="14">
        <f t="shared" si="0"/>
        <v>8.0700121516501366E-3</v>
      </c>
    </row>
    <row r="8" spans="1:23" s="12" customFormat="1" ht="12.95" customHeight="1" x14ac:dyDescent="0.2">
      <c r="A8" s="12" t="s">
        <v>3</v>
      </c>
      <c r="C8" s="20">
        <v>1.2848200000000001</v>
      </c>
      <c r="D8" s="21" t="s">
        <v>33</v>
      </c>
      <c r="V8" s="14">
        <v>1200</v>
      </c>
      <c r="W8" s="14">
        <f t="shared" si="0"/>
        <v>1.0123220528789778E-2</v>
      </c>
    </row>
    <row r="9" spans="1:23" s="12" customFormat="1" ht="12.95" customHeight="1" x14ac:dyDescent="0.2">
      <c r="A9" s="22" t="s">
        <v>28</v>
      </c>
      <c r="B9" s="23">
        <v>23</v>
      </c>
      <c r="C9" s="24" t="str">
        <f>"F"&amp;B9</f>
        <v>F23</v>
      </c>
      <c r="D9" s="25" t="str">
        <f>"G"&amp;B9</f>
        <v>G23</v>
      </c>
      <c r="V9" s="14">
        <v>1400</v>
      </c>
      <c r="W9" s="14">
        <f t="shared" si="0"/>
        <v>1.2258524166006937E-2</v>
      </c>
    </row>
    <row r="10" spans="1:23" s="12" customFormat="1" ht="12.95" customHeight="1" thickBot="1" x14ac:dyDescent="0.25">
      <c r="C10" s="26" t="s">
        <v>18</v>
      </c>
      <c r="D10" s="26" t="s">
        <v>19</v>
      </c>
      <c r="V10" s="14">
        <v>1600</v>
      </c>
      <c r="W10" s="14">
        <f t="shared" si="0"/>
        <v>1.447592306330161E-2</v>
      </c>
    </row>
    <row r="11" spans="1:23" s="12" customFormat="1" ht="12.95" customHeight="1" x14ac:dyDescent="0.2">
      <c r="A11" s="12" t="s">
        <v>14</v>
      </c>
      <c r="C11" s="25">
        <f ca="1">INTERCEPT(INDIRECT($D$9):G992,INDIRECT($C$9):F992)</f>
        <v>2.0209680422075528E-2</v>
      </c>
      <c r="D11" s="13">
        <f>+E11*F11</f>
        <v>-9.6460083288530426E-4</v>
      </c>
      <c r="E11" s="27">
        <v>-9.6460083288530426E-4</v>
      </c>
      <c r="F11" s="12">
        <v>1</v>
      </c>
      <c r="V11" s="14">
        <v>1800</v>
      </c>
      <c r="W11" s="14">
        <f t="shared" si="0"/>
        <v>1.6775417220673803E-2</v>
      </c>
    </row>
    <row r="12" spans="1:23" s="12" customFormat="1" ht="12.95" customHeight="1" x14ac:dyDescent="0.2">
      <c r="A12" s="12" t="s">
        <v>15</v>
      </c>
      <c r="C12" s="25">
        <f ca="1">SLOPE(INDIRECT($D$9):G992,INDIRECT($C$9):F992)</f>
        <v>2.1560431048897241E-6</v>
      </c>
      <c r="D12" s="13">
        <f>+E12*F12</f>
        <v>8.0084222335664752E-6</v>
      </c>
      <c r="E12" s="28">
        <v>8.0084222335664756E-2</v>
      </c>
      <c r="F12" s="29">
        <v>1E-4</v>
      </c>
      <c r="V12" s="14">
        <v>2000</v>
      </c>
      <c r="W12" s="14">
        <f t="shared" si="0"/>
        <v>1.9157006638123513E-2</v>
      </c>
    </row>
    <row r="13" spans="1:23" s="12" customFormat="1" ht="12.95" customHeight="1" thickBot="1" x14ac:dyDescent="0.25">
      <c r="A13" s="12" t="s">
        <v>17</v>
      </c>
      <c r="C13" s="13" t="s">
        <v>12</v>
      </c>
      <c r="D13" s="13">
        <f>+E13*F13</f>
        <v>1.0261907509689666E-9</v>
      </c>
      <c r="E13" s="30">
        <v>0.10261907509689666</v>
      </c>
      <c r="F13" s="29">
        <v>1E-8</v>
      </c>
      <c r="V13" s="14">
        <v>2200</v>
      </c>
      <c r="W13" s="14">
        <f t="shared" si="0"/>
        <v>2.1620691315650739E-2</v>
      </c>
    </row>
    <row r="14" spans="1:23" s="12" customFormat="1" ht="12.95" customHeight="1" x14ac:dyDescent="0.2">
      <c r="E14" s="12">
        <f>SUM(T21:T950)</f>
        <v>9.6406036650299957E-3</v>
      </c>
      <c r="V14" s="14">
        <v>2400</v>
      </c>
      <c r="W14" s="14">
        <f t="shared" si="0"/>
        <v>2.4166471253255481E-2</v>
      </c>
    </row>
    <row r="15" spans="1:23" s="12" customFormat="1" ht="12.95" customHeight="1" x14ac:dyDescent="0.2">
      <c r="A15" s="31" t="s">
        <v>16</v>
      </c>
      <c r="C15" s="32">
        <f ca="1">(C7+C11)+(C8+C12)*INT(MAX(F21:F3533))</f>
        <v>59857.659034208038</v>
      </c>
      <c r="D15" s="25">
        <f>+C7+INT(MAX(F21:F1588))*C8+D11+D12*INT(MAX(F21:F4023))+D13*INT(MAX(F21:F4050)^2)</f>
        <v>59857.692808823878</v>
      </c>
      <c r="E15" s="33" t="s">
        <v>30</v>
      </c>
      <c r="F15" s="19">
        <v>1</v>
      </c>
      <c r="V15" s="14">
        <v>2600</v>
      </c>
      <c r="W15" s="14">
        <f t="shared" si="0"/>
        <v>2.6794346450937742E-2</v>
      </c>
    </row>
    <row r="16" spans="1:23" s="12" customFormat="1" ht="12.95" customHeight="1" x14ac:dyDescent="0.2">
      <c r="A16" s="15" t="s">
        <v>4</v>
      </c>
      <c r="C16" s="34">
        <f ca="1">+C8+C12</f>
        <v>1.284822156043105</v>
      </c>
      <c r="D16" s="25">
        <f>+C8+D12+2*D13*MAX(F21:F896)</f>
        <v>1.2848382744345064</v>
      </c>
      <c r="E16" s="33" t="s">
        <v>26</v>
      </c>
      <c r="F16" s="35">
        <f ca="1">NOW()+15018.5+$C$5/24</f>
        <v>60312.756457523144</v>
      </c>
      <c r="V16" s="14">
        <v>2800</v>
      </c>
      <c r="W16" s="14">
        <f t="shared" si="0"/>
        <v>2.9504316908697523E-2</v>
      </c>
    </row>
    <row r="17" spans="1:23" s="12" customFormat="1" ht="12.95" customHeight="1" thickBot="1" x14ac:dyDescent="0.25">
      <c r="A17" s="33" t="s">
        <v>23</v>
      </c>
      <c r="C17" s="12">
        <f>COUNT(C21:C2191)</f>
        <v>11</v>
      </c>
      <c r="E17" s="33" t="s">
        <v>31</v>
      </c>
      <c r="F17" s="35">
        <f ca="1">ROUND(2*(F16-$C$7)/$C$8,0)/2+F15</f>
        <v>5357</v>
      </c>
      <c r="V17" s="14">
        <v>3000</v>
      </c>
      <c r="W17" s="14">
        <f t="shared" si="0"/>
        <v>3.2296382626534823E-2</v>
      </c>
    </row>
    <row r="18" spans="1:23" s="12" customFormat="1" ht="12.95" customHeight="1" thickTop="1" thickBot="1" x14ac:dyDescent="0.25">
      <c r="A18" s="15" t="s">
        <v>47</v>
      </c>
      <c r="C18" s="36">
        <f ca="1">+C15</f>
        <v>59857.659034208038</v>
      </c>
      <c r="D18" s="37">
        <f ca="1">C16</f>
        <v>1.284822156043105</v>
      </c>
      <c r="E18" s="33" t="s">
        <v>32</v>
      </c>
      <c r="F18" s="25">
        <f ca="1">ROUND(2*(F16-$C$15)/$C$16,0)/2+F15</f>
        <v>355</v>
      </c>
      <c r="V18" s="14">
        <v>3200</v>
      </c>
      <c r="W18" s="14">
        <f t="shared" si="0"/>
        <v>3.5170543604449628E-2</v>
      </c>
    </row>
    <row r="19" spans="1:23" s="12" customFormat="1" ht="12.95" customHeight="1" thickBot="1" x14ac:dyDescent="0.25">
      <c r="A19" s="15" t="s">
        <v>48</v>
      </c>
      <c r="C19" s="38">
        <f>+D15</f>
        <v>59857.692808823878</v>
      </c>
      <c r="D19" s="39">
        <f>+D16</f>
        <v>1.2848382744345064</v>
      </c>
      <c r="E19" s="33" t="s">
        <v>27</v>
      </c>
      <c r="F19" s="40">
        <f ca="1">+$C$15+$C$16*F18-15018.5-$C$5/24</f>
        <v>45295.666732936676</v>
      </c>
      <c r="V19" s="14">
        <v>3400</v>
      </c>
      <c r="W19" s="14">
        <f t="shared" si="0"/>
        <v>3.8126799842441966E-2</v>
      </c>
    </row>
    <row r="20" spans="1:23" s="12" customFormat="1" ht="12.95" customHeight="1" thickBot="1" x14ac:dyDescent="0.25">
      <c r="A20" s="26" t="s">
        <v>5</v>
      </c>
      <c r="B20" s="26" t="s">
        <v>6</v>
      </c>
      <c r="C20" s="26" t="s">
        <v>7</v>
      </c>
      <c r="D20" s="26" t="s">
        <v>11</v>
      </c>
      <c r="E20" s="26" t="s">
        <v>8</v>
      </c>
      <c r="F20" s="26" t="s">
        <v>9</v>
      </c>
      <c r="G20" s="26" t="s">
        <v>10</v>
      </c>
      <c r="H20" s="41" t="s">
        <v>40</v>
      </c>
      <c r="I20" s="41" t="s">
        <v>41</v>
      </c>
      <c r="J20" s="41" t="s">
        <v>42</v>
      </c>
      <c r="K20" s="41" t="s">
        <v>43</v>
      </c>
      <c r="L20" s="41" t="s">
        <v>44</v>
      </c>
      <c r="M20" s="41" t="s">
        <v>45</v>
      </c>
      <c r="N20" s="41" t="s">
        <v>46</v>
      </c>
      <c r="O20" s="41" t="s">
        <v>21</v>
      </c>
      <c r="P20" s="42" t="s">
        <v>20</v>
      </c>
      <c r="Q20" s="26" t="s">
        <v>13</v>
      </c>
      <c r="R20" s="41" t="s">
        <v>49</v>
      </c>
      <c r="S20" s="43" t="s">
        <v>50</v>
      </c>
      <c r="T20" s="41" t="s">
        <v>51</v>
      </c>
      <c r="U20" s="44" t="s">
        <v>29</v>
      </c>
      <c r="V20" s="14">
        <v>3600</v>
      </c>
      <c r="W20" s="14">
        <f t="shared" si="0"/>
        <v>4.116515134051181E-2</v>
      </c>
    </row>
    <row r="21" spans="1:23" s="14" customFormat="1" ht="12.95" customHeight="1" x14ac:dyDescent="0.2">
      <c r="A21" s="14" t="s">
        <v>33</v>
      </c>
      <c r="C21" s="45">
        <f>C$7</f>
        <v>53430.958400000003</v>
      </c>
      <c r="D21" s="45" t="s">
        <v>12</v>
      </c>
      <c r="E21" s="14">
        <f t="shared" ref="E21:E31" si="1">+(C21-C$7)/C$8</f>
        <v>0</v>
      </c>
      <c r="F21" s="14">
        <f t="shared" ref="F21:F31" si="2">ROUND(2*E21,0)/2</f>
        <v>0</v>
      </c>
      <c r="G21" s="14">
        <f t="shared" ref="G21:G31" si="3">+C21-(C$7+F21*C$8)</f>
        <v>0</v>
      </c>
      <c r="K21" s="14">
        <f>+G21</f>
        <v>0</v>
      </c>
      <c r="O21" s="14">
        <f t="shared" ref="O21:O31" ca="1" si="4">+C$11+C$12*$F21</f>
        <v>2.0209680422075528E-2</v>
      </c>
      <c r="P21" s="33">
        <f t="shared" ref="P21:P31" si="5">+D$11+D$12*F21+D$13*F21^2</f>
        <v>-9.6460083288530426E-4</v>
      </c>
      <c r="Q21" s="46">
        <f t="shared" ref="Q21:Q31" si="6">+C21-15018.5</f>
        <v>38412.458400000003</v>
      </c>
      <c r="R21" s="14">
        <f t="shared" ref="R21:R31" si="7">+(P21-G21)^2</f>
        <v>9.3045476680302265E-7</v>
      </c>
      <c r="S21" s="47">
        <v>1</v>
      </c>
      <c r="T21" s="14">
        <f t="shared" ref="T21:T31" si="8">+S21*R21</f>
        <v>9.3045476680302265E-7</v>
      </c>
      <c r="V21" s="14">
        <v>3800</v>
      </c>
      <c r="W21" s="14">
        <f t="shared" si="0"/>
        <v>4.4285598098659174E-2</v>
      </c>
    </row>
    <row r="22" spans="1:23" s="14" customFormat="1" ht="12.95" customHeight="1" x14ac:dyDescent="0.2">
      <c r="A22" s="5" t="s">
        <v>38</v>
      </c>
      <c r="C22" s="45">
        <v>54517.921499999997</v>
      </c>
      <c r="D22" s="45"/>
      <c r="E22" s="14">
        <f t="shared" si="1"/>
        <v>846.00418735697883</v>
      </c>
      <c r="F22" s="14">
        <f t="shared" si="2"/>
        <v>846</v>
      </c>
      <c r="G22" s="14">
        <f t="shared" si="3"/>
        <v>5.3799999950570054E-3</v>
      </c>
      <c r="J22" s="14">
        <f>+G22</f>
        <v>5.3799999950570054E-3</v>
      </c>
      <c r="O22" s="14">
        <f t="shared" ca="1" si="4"/>
        <v>2.2033692888812236E-2</v>
      </c>
      <c r="P22" s="33">
        <f t="shared" si="5"/>
        <v>6.5449855162324384E-3</v>
      </c>
      <c r="Q22" s="46">
        <f t="shared" si="6"/>
        <v>39499.421499999997</v>
      </c>
      <c r="R22" s="14">
        <f t="shared" si="7"/>
        <v>1.3571912645483951E-6</v>
      </c>
      <c r="S22" s="47">
        <v>1</v>
      </c>
      <c r="T22" s="14">
        <f t="shared" si="8"/>
        <v>1.3571912645483951E-6</v>
      </c>
      <c r="V22" s="14">
        <v>4000</v>
      </c>
      <c r="W22" s="14">
        <f t="shared" ref="W22:W28" si="9">+D$11+D$12*V22+D$13*V22^2</f>
        <v>4.7488140116884056E-2</v>
      </c>
    </row>
    <row r="23" spans="1:23" s="14" customFormat="1" ht="12.95" customHeight="1" x14ac:dyDescent="0.2">
      <c r="A23" s="5" t="s">
        <v>36</v>
      </c>
      <c r="B23" s="6" t="s">
        <v>37</v>
      </c>
      <c r="C23" s="7">
        <v>56162.505599999997</v>
      </c>
      <c r="D23" s="7">
        <v>2.0000000000000001E-4</v>
      </c>
      <c r="E23" s="14">
        <f t="shared" si="1"/>
        <v>2126.0154729845376</v>
      </c>
      <c r="F23" s="14">
        <f t="shared" si="2"/>
        <v>2126</v>
      </c>
      <c r="G23" s="14">
        <f t="shared" si="3"/>
        <v>1.9879999992554076E-2</v>
      </c>
      <c r="J23" s="14">
        <f>+G23</f>
        <v>1.9879999992554076E-2</v>
      </c>
      <c r="O23" s="14">
        <f t="shared" ca="1" si="4"/>
        <v>2.4793428063071082E-2</v>
      </c>
      <c r="P23" s="33">
        <f t="shared" si="5"/>
        <v>2.0699559782403631E-2</v>
      </c>
      <c r="Q23" s="46">
        <f t="shared" si="6"/>
        <v>41144.005599999997</v>
      </c>
      <c r="R23" s="14">
        <f t="shared" si="7"/>
        <v>6.7167824913824641E-7</v>
      </c>
      <c r="S23" s="47">
        <v>1</v>
      </c>
      <c r="T23" s="14">
        <f t="shared" si="8"/>
        <v>6.7167824913824641E-7</v>
      </c>
      <c r="V23" s="14">
        <v>4200</v>
      </c>
      <c r="W23" s="14">
        <f t="shared" si="9"/>
        <v>5.0772777395186458E-2</v>
      </c>
    </row>
    <row r="24" spans="1:23" s="14" customFormat="1" ht="12.95" customHeight="1" x14ac:dyDescent="0.2">
      <c r="A24" s="5" t="s">
        <v>36</v>
      </c>
      <c r="B24" s="6" t="s">
        <v>37</v>
      </c>
      <c r="C24" s="7">
        <v>56171.5003</v>
      </c>
      <c r="D24" s="7">
        <v>5.0000000000000001E-4</v>
      </c>
      <c r="E24" s="14">
        <f t="shared" si="1"/>
        <v>2133.0162201709159</v>
      </c>
      <c r="F24" s="14">
        <f t="shared" si="2"/>
        <v>2133</v>
      </c>
      <c r="G24" s="14">
        <f t="shared" si="3"/>
        <v>2.0839999997406267E-2</v>
      </c>
      <c r="J24" s="14">
        <f>+G24</f>
        <v>2.0839999997406267E-2</v>
      </c>
      <c r="O24" s="14">
        <f t="shared" ca="1" si="4"/>
        <v>2.4808520364805312E-2</v>
      </c>
      <c r="P24" s="33">
        <f t="shared" si="5"/>
        <v>2.0786212562897234E-2</v>
      </c>
      <c r="Q24" s="46">
        <f t="shared" si="6"/>
        <v>41153.0003</v>
      </c>
      <c r="R24" s="14">
        <f t="shared" si="7"/>
        <v>2.8930881110634607E-9</v>
      </c>
      <c r="S24" s="47">
        <v>1</v>
      </c>
      <c r="T24" s="14">
        <f t="shared" si="8"/>
        <v>2.8930881110634607E-9</v>
      </c>
      <c r="V24" s="14">
        <v>4400</v>
      </c>
      <c r="W24" s="14">
        <f t="shared" si="9"/>
        <v>5.4139509933566379E-2</v>
      </c>
    </row>
    <row r="25" spans="1:23" s="14" customFormat="1" ht="12.95" customHeight="1" x14ac:dyDescent="0.2">
      <c r="A25" s="5" t="s">
        <v>36</v>
      </c>
      <c r="B25" s="6" t="s">
        <v>37</v>
      </c>
      <c r="C25" s="7">
        <v>56198.481399999997</v>
      </c>
      <c r="D25" s="7">
        <v>8.9999999999999998E-4</v>
      </c>
      <c r="E25" s="14">
        <f t="shared" si="1"/>
        <v>2154.0161267726171</v>
      </c>
      <c r="F25" s="14">
        <f t="shared" si="2"/>
        <v>2154</v>
      </c>
      <c r="G25" s="14">
        <f t="shared" si="3"/>
        <v>2.0719999993161764E-2</v>
      </c>
      <c r="J25" s="14">
        <f>+G25</f>
        <v>2.0719999993161764E-2</v>
      </c>
      <c r="O25" s="14">
        <f t="shared" ca="1" si="4"/>
        <v>2.4853797270007992E-2</v>
      </c>
      <c r="P25" s="33">
        <f t="shared" si="5"/>
        <v>2.1046774304539613E-2</v>
      </c>
      <c r="Q25" s="46">
        <f t="shared" si="6"/>
        <v>41179.981399999997</v>
      </c>
      <c r="R25" s="14">
        <f t="shared" si="7"/>
        <v>1.0678145057646742E-7</v>
      </c>
      <c r="S25" s="47">
        <v>1</v>
      </c>
      <c r="T25" s="14">
        <f t="shared" si="8"/>
        <v>1.0678145057646742E-7</v>
      </c>
      <c r="V25" s="14">
        <v>4600</v>
      </c>
      <c r="W25" s="14">
        <f t="shared" si="9"/>
        <v>5.7588337732023806E-2</v>
      </c>
    </row>
    <row r="26" spans="1:23" s="14" customFormat="1" ht="12.95" customHeight="1" x14ac:dyDescent="0.2">
      <c r="A26" s="48" t="s">
        <v>52</v>
      </c>
      <c r="B26" s="49" t="s">
        <v>37</v>
      </c>
      <c r="C26" s="50">
        <v>57258.468489999999</v>
      </c>
      <c r="D26" s="50">
        <v>2.0000000000000001E-4</v>
      </c>
      <c r="E26" s="14">
        <f t="shared" si="1"/>
        <v>2979.0243691723322</v>
      </c>
      <c r="F26" s="14">
        <f t="shared" si="2"/>
        <v>2979</v>
      </c>
      <c r="G26" s="14">
        <f t="shared" si="3"/>
        <v>3.1309999998484273E-2</v>
      </c>
      <c r="J26" s="14">
        <f>+G26</f>
        <v>3.1309999998484273E-2</v>
      </c>
      <c r="O26" s="14">
        <f t="shared" ca="1" si="4"/>
        <v>2.6632532831542016E-2</v>
      </c>
      <c r="P26" s="33">
        <f t="shared" si="5"/>
        <v>3.1999358275129015E-2</v>
      </c>
      <c r="Q26" s="46">
        <f t="shared" si="6"/>
        <v>42239.968489999999</v>
      </c>
      <c r="R26" s="14">
        <f t="shared" si="7"/>
        <v>4.7521483357860983E-7</v>
      </c>
      <c r="S26" s="47">
        <v>1</v>
      </c>
      <c r="T26" s="14">
        <f t="shared" si="8"/>
        <v>4.7521483357860983E-7</v>
      </c>
      <c r="V26" s="14">
        <v>4800</v>
      </c>
      <c r="W26" s="14">
        <f t="shared" si="9"/>
        <v>6.1119260790558766E-2</v>
      </c>
    </row>
    <row r="27" spans="1:23" s="14" customFormat="1" ht="12.95" customHeight="1" x14ac:dyDescent="0.2">
      <c r="A27" s="48" t="s">
        <v>52</v>
      </c>
      <c r="B27" s="49" t="s">
        <v>37</v>
      </c>
      <c r="C27" s="50">
        <v>57402.371740000002</v>
      </c>
      <c r="D27" s="50">
        <v>5.0000000000000001E-4</v>
      </c>
      <c r="E27" s="14">
        <f t="shared" si="1"/>
        <v>3091.0270232406087</v>
      </c>
      <c r="F27" s="14">
        <f t="shared" si="2"/>
        <v>3091</v>
      </c>
      <c r="G27" s="14">
        <f t="shared" si="3"/>
        <v>3.4719999996013939E-2</v>
      </c>
      <c r="K27" s="14">
        <f>+G27</f>
        <v>3.4719999996013939E-2</v>
      </c>
      <c r="O27" s="14">
        <f t="shared" ca="1" si="4"/>
        <v>2.6874009659289665E-2</v>
      </c>
      <c r="P27" s="33">
        <f t="shared" si="5"/>
        <v>3.3593947085427199E-2</v>
      </c>
      <c r="Q27" s="46">
        <f t="shared" si="6"/>
        <v>42383.871740000002</v>
      </c>
      <c r="R27" s="14">
        <f t="shared" si="7"/>
        <v>1.2679951574408695E-6</v>
      </c>
      <c r="S27" s="47">
        <v>1</v>
      </c>
      <c r="T27" s="14">
        <f t="shared" si="8"/>
        <v>1.2679951574408695E-6</v>
      </c>
      <c r="V27" s="14">
        <v>5000</v>
      </c>
      <c r="W27" s="14">
        <f t="shared" si="9"/>
        <v>6.4732279109171231E-2</v>
      </c>
    </row>
    <row r="28" spans="1:23" s="14" customFormat="1" ht="12.95" customHeight="1" x14ac:dyDescent="0.2">
      <c r="A28" s="8" t="s">
        <v>39</v>
      </c>
      <c r="C28" s="45">
        <v>58053.783799999997</v>
      </c>
      <c r="D28" s="45">
        <v>4.0000000000000002E-4</v>
      </c>
      <c r="E28" s="14">
        <f t="shared" si="1"/>
        <v>3598.0334988558661</v>
      </c>
      <c r="F28" s="14">
        <f t="shared" si="2"/>
        <v>3598</v>
      </c>
      <c r="G28" s="14">
        <f t="shared" si="3"/>
        <v>4.3039999996835832E-2</v>
      </c>
      <c r="K28" s="14">
        <f>+G28</f>
        <v>4.3039999996835832E-2</v>
      </c>
      <c r="O28" s="14">
        <f t="shared" ca="1" si="4"/>
        <v>2.7967123513468757E-2</v>
      </c>
      <c r="P28" s="33">
        <f t="shared" si="5"/>
        <v>4.1134361453993733E-2</v>
      </c>
      <c r="Q28" s="46">
        <f t="shared" si="6"/>
        <v>43035.283799999997</v>
      </c>
      <c r="R28" s="14">
        <f t="shared" si="7"/>
        <v>3.6314582559653577E-6</v>
      </c>
      <c r="S28" s="47">
        <v>1</v>
      </c>
      <c r="T28" s="14">
        <f t="shared" si="8"/>
        <v>3.6314582559653577E-6</v>
      </c>
      <c r="V28" s="14">
        <v>5200</v>
      </c>
      <c r="W28" s="14">
        <f t="shared" si="9"/>
        <v>6.8427392687861216E-2</v>
      </c>
    </row>
    <row r="29" spans="1:23" s="14" customFormat="1" ht="12.95" customHeight="1" x14ac:dyDescent="0.2">
      <c r="A29" s="31" t="s">
        <v>53</v>
      </c>
      <c r="C29" s="45">
        <v>59510.785499999998</v>
      </c>
      <c r="D29" s="45">
        <v>2.0000000000000001E-4</v>
      </c>
      <c r="E29" s="14">
        <f t="shared" si="1"/>
        <v>4732.045811864693</v>
      </c>
      <c r="F29" s="14">
        <f t="shared" si="2"/>
        <v>4732</v>
      </c>
      <c r="G29" s="14">
        <f t="shared" si="3"/>
        <v>5.8859999997366685E-2</v>
      </c>
      <c r="K29" s="14">
        <f>+G29</f>
        <v>5.8859999997366685E-2</v>
      </c>
      <c r="O29" s="14">
        <f t="shared" ca="1" si="4"/>
        <v>3.0412076394413703E-2</v>
      </c>
      <c r="P29" s="33">
        <f t="shared" si="5"/>
        <v>5.9909535862476188E-2</v>
      </c>
      <c r="Q29" s="46">
        <f t="shared" si="6"/>
        <v>44492.285499999998</v>
      </c>
      <c r="R29" s="14">
        <f t="shared" si="7"/>
        <v>1.1015255321511512E-6</v>
      </c>
      <c r="S29" s="47">
        <v>1</v>
      </c>
      <c r="T29" s="14">
        <f t="shared" si="8"/>
        <v>1.1015255321511512E-6</v>
      </c>
    </row>
    <row r="30" spans="1:23" s="14" customFormat="1" ht="12.95" customHeight="1" x14ac:dyDescent="0.2">
      <c r="A30" s="11" t="s">
        <v>55</v>
      </c>
      <c r="B30" s="51" t="s">
        <v>37</v>
      </c>
      <c r="C30" s="52">
        <v>59553.730900000002</v>
      </c>
      <c r="D30" s="53">
        <v>2.9999999999999997E-4</v>
      </c>
      <c r="E30" s="14">
        <f t="shared" si="1"/>
        <v>4765.4710387447258</v>
      </c>
      <c r="F30" s="14">
        <f t="shared" si="2"/>
        <v>4765.5</v>
      </c>
      <c r="G30" s="14">
        <f t="shared" si="3"/>
        <v>-3.7210000002232846E-2</v>
      </c>
      <c r="O30" s="14">
        <f t="shared" ca="1" si="4"/>
        <v>3.0484303838427509E-2</v>
      </c>
      <c r="P30" s="33">
        <f t="shared" si="5"/>
        <v>6.0504317270321142E-2</v>
      </c>
      <c r="Q30" s="46">
        <f t="shared" si="6"/>
        <v>44535.230900000002</v>
      </c>
      <c r="R30" s="14">
        <f t="shared" si="7"/>
        <v>9.5480878000413424E-3</v>
      </c>
      <c r="S30" s="47">
        <v>1</v>
      </c>
      <c r="T30" s="14">
        <f t="shared" si="8"/>
        <v>9.5480878000413424E-3</v>
      </c>
      <c r="U30" s="14">
        <f>+G30</f>
        <v>-3.7210000002232846E-2</v>
      </c>
    </row>
    <row r="31" spans="1:23" s="14" customFormat="1" ht="12.95" customHeight="1" x14ac:dyDescent="0.2">
      <c r="A31" s="9" t="s">
        <v>54</v>
      </c>
      <c r="B31" s="10" t="s">
        <v>37</v>
      </c>
      <c r="C31" s="54">
        <v>59857.683700000001</v>
      </c>
      <c r="D31" s="55">
        <v>8.9999999999999998E-4</v>
      </c>
      <c r="E31" s="14">
        <f t="shared" si="1"/>
        <v>5002.0433212434409</v>
      </c>
      <c r="F31" s="14">
        <f t="shared" si="2"/>
        <v>5002</v>
      </c>
      <c r="G31" s="14">
        <f t="shared" si="3"/>
        <v>5.5659999998169951E-2</v>
      </c>
      <c r="K31" s="14">
        <f>+G31</f>
        <v>5.5659999998169951E-2</v>
      </c>
      <c r="O31" s="14">
        <f t="shared" ca="1" si="4"/>
        <v>3.0994208032733929E-2</v>
      </c>
      <c r="P31" s="33">
        <f t="shared" si="5"/>
        <v>6.4768823873420756E-2</v>
      </c>
      <c r="Q31" s="46">
        <f t="shared" si="6"/>
        <v>44839.183700000001</v>
      </c>
      <c r="R31" s="14">
        <f t="shared" si="7"/>
        <v>8.2970672390339086E-5</v>
      </c>
      <c r="S31" s="47">
        <v>1</v>
      </c>
      <c r="T31" s="14">
        <f t="shared" si="8"/>
        <v>8.2970672390339086E-5</v>
      </c>
    </row>
    <row r="32" spans="1:23" s="14" customFormat="1" ht="12.95" customHeight="1" x14ac:dyDescent="0.2">
      <c r="C32" s="45"/>
      <c r="D32" s="45"/>
      <c r="Q32" s="46"/>
    </row>
    <row r="33" spans="3:17" s="14" customFormat="1" ht="12.95" customHeight="1" x14ac:dyDescent="0.2">
      <c r="C33" s="45"/>
      <c r="D33" s="45"/>
      <c r="Q33" s="46"/>
    </row>
    <row r="34" spans="3:17" s="14" customFormat="1" ht="12.95" customHeight="1" x14ac:dyDescent="0.2">
      <c r="C34" s="45"/>
      <c r="D34" s="45"/>
    </row>
    <row r="35" spans="3:17" s="14" customFormat="1" ht="12.95" customHeight="1" x14ac:dyDescent="0.2">
      <c r="C35" s="45"/>
      <c r="D35" s="45"/>
    </row>
    <row r="36" spans="3:17" s="14" customFormat="1" ht="12.95" customHeight="1" x14ac:dyDescent="0.2">
      <c r="C36" s="45"/>
      <c r="D36" s="45"/>
    </row>
    <row r="37" spans="3:17" s="14" customFormat="1" ht="12.95" customHeight="1" x14ac:dyDescent="0.2">
      <c r="C37" s="45"/>
      <c r="D37" s="45"/>
    </row>
    <row r="38" spans="3:17" s="14" customFormat="1" ht="12.95" customHeight="1" x14ac:dyDescent="0.2">
      <c r="C38" s="45"/>
      <c r="D38" s="45"/>
    </row>
    <row r="39" spans="3:17" s="12" customFormat="1" ht="12.95" customHeight="1" x14ac:dyDescent="0.2">
      <c r="C39" s="20"/>
      <c r="D39" s="20"/>
    </row>
    <row r="40" spans="3:17" s="12" customFormat="1" ht="12.95" customHeight="1" x14ac:dyDescent="0.2">
      <c r="C40" s="20"/>
      <c r="D40" s="20"/>
    </row>
    <row r="41" spans="3:17" s="12" customFormat="1" ht="12.95" customHeight="1" x14ac:dyDescent="0.2">
      <c r="C41" s="20"/>
      <c r="D41" s="20"/>
    </row>
    <row r="42" spans="3:17" s="12" customFormat="1" ht="12.95" customHeight="1" x14ac:dyDescent="0.2">
      <c r="C42" s="20"/>
      <c r="D42" s="20"/>
    </row>
    <row r="43" spans="3:17" s="12" customFormat="1" ht="12.95" customHeight="1" x14ac:dyDescent="0.2">
      <c r="C43" s="20"/>
      <c r="D43" s="20"/>
    </row>
    <row r="44" spans="3:17" s="12" customFormat="1" ht="12.95" customHeight="1" x14ac:dyDescent="0.2">
      <c r="C44" s="20"/>
      <c r="D44" s="20"/>
    </row>
    <row r="45" spans="3:17" s="12" customFormat="1" ht="12.95" customHeight="1" x14ac:dyDescent="0.2">
      <c r="C45" s="20"/>
      <c r="D45" s="20"/>
    </row>
    <row r="46" spans="3:17" s="12" customFormat="1" ht="12.95" customHeight="1" x14ac:dyDescent="0.2">
      <c r="C46" s="20"/>
      <c r="D46" s="20"/>
    </row>
    <row r="47" spans="3:17" s="12" customFormat="1" ht="12.95" customHeight="1" x14ac:dyDescent="0.2">
      <c r="C47" s="20"/>
      <c r="D47" s="20"/>
    </row>
    <row r="48" spans="3:17" s="12" customFormat="1" ht="12.95" customHeight="1" x14ac:dyDescent="0.2">
      <c r="C48" s="20"/>
      <c r="D48" s="20"/>
    </row>
    <row r="49" spans="3:4" s="12" customFormat="1" ht="12.95" customHeight="1" x14ac:dyDescent="0.2">
      <c r="C49" s="20"/>
      <c r="D49" s="20"/>
    </row>
    <row r="50" spans="3:4" s="12" customFormat="1" ht="12.95" customHeight="1" x14ac:dyDescent="0.2">
      <c r="C50" s="20"/>
      <c r="D50" s="20"/>
    </row>
    <row r="51" spans="3:4" s="12" customFormat="1" ht="12.95" customHeight="1" x14ac:dyDescent="0.2">
      <c r="C51" s="20"/>
      <c r="D51" s="20"/>
    </row>
    <row r="52" spans="3:4" s="12" customFormat="1" ht="12.95" customHeight="1" x14ac:dyDescent="0.2">
      <c r="C52" s="20"/>
      <c r="D52" s="20"/>
    </row>
    <row r="53" spans="3:4" s="12" customFormat="1" ht="12.95" customHeight="1" x14ac:dyDescent="0.2">
      <c r="C53" s="20"/>
      <c r="D53" s="20"/>
    </row>
    <row r="54" spans="3:4" s="12" customFormat="1" ht="12.95" customHeight="1" x14ac:dyDescent="0.2">
      <c r="C54" s="20"/>
      <c r="D54" s="20"/>
    </row>
    <row r="55" spans="3:4" s="12" customFormat="1" ht="12.95" customHeight="1" x14ac:dyDescent="0.2">
      <c r="C55" s="20"/>
      <c r="D55" s="20"/>
    </row>
    <row r="56" spans="3:4" s="12" customFormat="1" ht="12.95" customHeight="1" x14ac:dyDescent="0.2">
      <c r="C56" s="20"/>
      <c r="D56" s="20"/>
    </row>
    <row r="57" spans="3:4" s="12" customFormat="1" ht="12.95" customHeight="1" x14ac:dyDescent="0.2">
      <c r="C57" s="20"/>
      <c r="D57" s="20"/>
    </row>
    <row r="58" spans="3:4" s="12" customFormat="1" ht="12.95" customHeight="1" x14ac:dyDescent="0.2">
      <c r="C58" s="20"/>
      <c r="D58" s="20"/>
    </row>
    <row r="59" spans="3:4" s="12" customFormat="1" ht="12.95" customHeight="1" x14ac:dyDescent="0.2">
      <c r="C59" s="20"/>
      <c r="D59" s="20"/>
    </row>
    <row r="60" spans="3:4" s="12" customFormat="1" ht="12.95" customHeight="1" x14ac:dyDescent="0.2">
      <c r="C60" s="20"/>
      <c r="D60" s="20"/>
    </row>
    <row r="61" spans="3:4" s="12" customFormat="1" ht="12.95" customHeight="1" x14ac:dyDescent="0.2">
      <c r="C61" s="20"/>
      <c r="D61" s="20"/>
    </row>
    <row r="62" spans="3:4" s="12" customFormat="1" ht="12.95" customHeight="1" x14ac:dyDescent="0.2">
      <c r="C62" s="20"/>
      <c r="D62" s="20"/>
    </row>
    <row r="63" spans="3:4" s="12" customFormat="1" ht="12.95" customHeight="1" x14ac:dyDescent="0.2">
      <c r="C63" s="20"/>
      <c r="D63" s="20"/>
    </row>
    <row r="64" spans="3:4" s="12" customFormat="1" ht="12.95" customHeight="1" x14ac:dyDescent="0.2">
      <c r="C64" s="20"/>
      <c r="D64" s="20"/>
    </row>
    <row r="65" spans="3:4" s="12" customFormat="1" ht="12.95" customHeight="1" x14ac:dyDescent="0.2">
      <c r="C65" s="20"/>
      <c r="D65" s="20"/>
    </row>
    <row r="66" spans="3:4" s="12" customFormat="1" ht="12.95" customHeight="1" x14ac:dyDescent="0.2">
      <c r="C66" s="20"/>
      <c r="D66" s="20"/>
    </row>
    <row r="67" spans="3:4" s="12" customFormat="1" ht="12.95" customHeight="1" x14ac:dyDescent="0.2">
      <c r="C67" s="20"/>
      <c r="D67" s="20"/>
    </row>
    <row r="68" spans="3:4" s="12" customFormat="1" ht="12.95" customHeight="1" x14ac:dyDescent="0.2">
      <c r="C68" s="20"/>
      <c r="D68" s="20"/>
    </row>
    <row r="69" spans="3:4" s="12" customFormat="1" ht="12.95" customHeight="1" x14ac:dyDescent="0.2">
      <c r="C69" s="20"/>
      <c r="D69" s="20"/>
    </row>
    <row r="70" spans="3:4" s="12" customFormat="1" ht="12.95" customHeight="1" x14ac:dyDescent="0.2">
      <c r="C70" s="20"/>
      <c r="D70" s="20"/>
    </row>
    <row r="71" spans="3:4" s="12" customFormat="1" ht="12.95" customHeight="1" x14ac:dyDescent="0.2">
      <c r="C71" s="20"/>
      <c r="D71" s="20"/>
    </row>
    <row r="72" spans="3:4" s="12" customFormat="1" ht="12.95" customHeight="1" x14ac:dyDescent="0.2">
      <c r="C72" s="20"/>
      <c r="D72" s="20"/>
    </row>
    <row r="73" spans="3:4" s="12" customFormat="1" ht="12.95" customHeight="1" x14ac:dyDescent="0.2">
      <c r="C73" s="20"/>
      <c r="D73" s="20"/>
    </row>
    <row r="74" spans="3:4" s="12" customFormat="1" ht="12.95" customHeight="1" x14ac:dyDescent="0.2">
      <c r="C74" s="20"/>
      <c r="D74" s="20"/>
    </row>
    <row r="75" spans="3:4" s="12" customFormat="1" ht="12.95" customHeight="1" x14ac:dyDescent="0.2">
      <c r="C75" s="20"/>
      <c r="D75" s="20"/>
    </row>
    <row r="76" spans="3:4" s="12" customFormat="1" ht="12.95" customHeight="1" x14ac:dyDescent="0.2">
      <c r="C76" s="20"/>
      <c r="D76" s="20"/>
    </row>
    <row r="77" spans="3:4" s="12" customFormat="1" ht="12.95" customHeight="1" x14ac:dyDescent="0.2">
      <c r="C77" s="20"/>
      <c r="D77" s="20"/>
    </row>
    <row r="78" spans="3:4" s="12" customFormat="1" ht="12.95" customHeight="1" x14ac:dyDescent="0.2">
      <c r="C78" s="20"/>
      <c r="D78" s="20"/>
    </row>
    <row r="79" spans="3:4" s="12" customFormat="1" ht="12.95" customHeight="1" x14ac:dyDescent="0.2">
      <c r="C79" s="20"/>
      <c r="D79" s="20"/>
    </row>
    <row r="80" spans="3:4" s="12" customFormat="1" ht="12.95" customHeight="1" x14ac:dyDescent="0.2">
      <c r="C80" s="20"/>
      <c r="D80" s="20"/>
    </row>
    <row r="81" spans="3:4" s="12" customFormat="1" ht="12.95" customHeight="1" x14ac:dyDescent="0.2">
      <c r="C81" s="20"/>
      <c r="D81" s="20"/>
    </row>
    <row r="82" spans="3:4" s="12" customFormat="1" ht="12.95" customHeight="1" x14ac:dyDescent="0.2">
      <c r="C82" s="20"/>
      <c r="D82" s="20"/>
    </row>
    <row r="83" spans="3:4" s="12" customFormat="1" ht="12.95" customHeight="1" x14ac:dyDescent="0.2">
      <c r="C83" s="20"/>
      <c r="D83" s="20"/>
    </row>
    <row r="84" spans="3:4" s="12" customFormat="1" ht="12.95" customHeight="1" x14ac:dyDescent="0.2">
      <c r="C84" s="20"/>
      <c r="D84" s="20"/>
    </row>
    <row r="85" spans="3:4" s="12" customFormat="1" ht="12.95" customHeight="1" x14ac:dyDescent="0.2">
      <c r="C85" s="20"/>
      <c r="D85" s="20"/>
    </row>
    <row r="86" spans="3:4" s="12" customFormat="1" ht="12.95" customHeight="1" x14ac:dyDescent="0.2">
      <c r="C86" s="20"/>
      <c r="D86" s="20"/>
    </row>
    <row r="87" spans="3:4" s="12" customFormat="1" ht="12.95" customHeight="1" x14ac:dyDescent="0.2">
      <c r="C87" s="20"/>
      <c r="D87" s="20"/>
    </row>
    <row r="88" spans="3:4" s="12" customFormat="1" ht="12.95" customHeight="1" x14ac:dyDescent="0.2">
      <c r="C88" s="20"/>
      <c r="D88" s="20"/>
    </row>
    <row r="89" spans="3:4" s="12" customFormat="1" ht="12.95" customHeight="1" x14ac:dyDescent="0.2">
      <c r="C89" s="20"/>
      <c r="D89" s="20"/>
    </row>
    <row r="90" spans="3:4" s="12" customFormat="1" ht="12.95" customHeight="1" x14ac:dyDescent="0.2">
      <c r="C90" s="20"/>
      <c r="D90" s="20"/>
    </row>
    <row r="91" spans="3:4" s="12" customFormat="1" ht="12.95" customHeight="1" x14ac:dyDescent="0.2">
      <c r="C91" s="20"/>
      <c r="D91" s="20"/>
    </row>
    <row r="92" spans="3:4" s="12" customFormat="1" ht="12.95" customHeight="1" x14ac:dyDescent="0.2">
      <c r="C92" s="20"/>
      <c r="D92" s="20"/>
    </row>
    <row r="93" spans="3:4" s="12" customFormat="1" ht="12.95" customHeight="1" x14ac:dyDescent="0.2">
      <c r="C93" s="20"/>
      <c r="D93" s="20"/>
    </row>
    <row r="94" spans="3:4" s="12" customFormat="1" ht="12.95" customHeight="1" x14ac:dyDescent="0.2">
      <c r="C94" s="20"/>
      <c r="D94" s="20"/>
    </row>
    <row r="95" spans="3:4" s="12" customFormat="1" ht="12.95" customHeight="1" x14ac:dyDescent="0.2">
      <c r="C95" s="20"/>
      <c r="D95" s="20"/>
    </row>
    <row r="96" spans="3:4" s="12" customFormat="1" ht="12.95" customHeight="1" x14ac:dyDescent="0.2">
      <c r="C96" s="20"/>
      <c r="D96" s="20"/>
    </row>
    <row r="97" spans="3:4" s="12" customFormat="1" ht="12.95" customHeight="1" x14ac:dyDescent="0.2">
      <c r="C97" s="20"/>
      <c r="D97" s="20"/>
    </row>
    <row r="98" spans="3:4" s="12" customFormat="1" ht="12.95" customHeight="1" x14ac:dyDescent="0.2">
      <c r="C98" s="20"/>
      <c r="D98" s="20"/>
    </row>
    <row r="99" spans="3:4" s="12" customFormat="1" ht="12.95" customHeight="1" x14ac:dyDescent="0.2">
      <c r="C99" s="20"/>
      <c r="D99" s="20"/>
    </row>
    <row r="100" spans="3:4" s="12" customFormat="1" ht="12.95" customHeight="1" x14ac:dyDescent="0.2">
      <c r="C100" s="20"/>
      <c r="D100" s="20"/>
    </row>
    <row r="101" spans="3:4" s="12" customFormat="1" ht="12.95" customHeight="1" x14ac:dyDescent="0.2">
      <c r="C101" s="20"/>
      <c r="D101" s="20"/>
    </row>
    <row r="102" spans="3:4" s="12" customFormat="1" ht="12.95" customHeight="1" x14ac:dyDescent="0.2">
      <c r="C102" s="20"/>
      <c r="D102" s="20"/>
    </row>
    <row r="103" spans="3:4" s="12" customFormat="1" ht="12.95" customHeight="1" x14ac:dyDescent="0.2">
      <c r="C103" s="20"/>
      <c r="D103" s="20"/>
    </row>
    <row r="104" spans="3:4" s="12" customFormat="1" ht="12.95" customHeight="1" x14ac:dyDescent="0.2">
      <c r="C104" s="20"/>
      <c r="D104" s="20"/>
    </row>
    <row r="105" spans="3:4" s="12" customFormat="1" ht="12.95" customHeight="1" x14ac:dyDescent="0.2">
      <c r="C105" s="20"/>
      <c r="D105" s="20"/>
    </row>
    <row r="106" spans="3:4" s="12" customFormat="1" ht="12.95" customHeight="1" x14ac:dyDescent="0.2">
      <c r="C106" s="20"/>
      <c r="D106" s="20"/>
    </row>
    <row r="107" spans="3:4" s="12" customFormat="1" ht="12.95" customHeight="1" x14ac:dyDescent="0.2">
      <c r="C107" s="20"/>
      <c r="D107" s="20"/>
    </row>
    <row r="108" spans="3:4" s="12" customFormat="1" ht="12.95" customHeight="1" x14ac:dyDescent="0.2">
      <c r="C108" s="20"/>
      <c r="D108" s="20"/>
    </row>
    <row r="109" spans="3:4" s="12" customFormat="1" ht="12.95" customHeight="1" x14ac:dyDescent="0.2">
      <c r="C109" s="20"/>
      <c r="D109" s="20"/>
    </row>
    <row r="110" spans="3:4" s="12" customFormat="1" ht="12.95" customHeight="1" x14ac:dyDescent="0.2">
      <c r="C110" s="20"/>
      <c r="D110" s="20"/>
    </row>
    <row r="111" spans="3:4" s="12" customFormat="1" ht="12.95" customHeight="1" x14ac:dyDescent="0.2">
      <c r="C111" s="20"/>
      <c r="D111" s="20"/>
    </row>
    <row r="112" spans="3:4" s="12" customFormat="1" ht="12.95" customHeight="1" x14ac:dyDescent="0.2">
      <c r="C112" s="20"/>
      <c r="D112" s="20"/>
    </row>
    <row r="113" spans="3:4" s="12" customFormat="1" ht="12.95" customHeight="1" x14ac:dyDescent="0.2">
      <c r="C113" s="20"/>
      <c r="D113" s="20"/>
    </row>
    <row r="114" spans="3:4" s="12" customFormat="1" ht="12.95" customHeight="1" x14ac:dyDescent="0.2">
      <c r="C114" s="20"/>
      <c r="D114" s="20"/>
    </row>
    <row r="115" spans="3:4" s="12" customFormat="1" ht="12.95" customHeight="1" x14ac:dyDescent="0.2">
      <c r="C115" s="20"/>
      <c r="D115" s="20"/>
    </row>
    <row r="116" spans="3:4" s="12" customFormat="1" ht="12.95" customHeight="1" x14ac:dyDescent="0.2">
      <c r="C116" s="20"/>
      <c r="D116" s="20"/>
    </row>
    <row r="117" spans="3:4" s="12" customFormat="1" ht="12.95" customHeight="1" x14ac:dyDescent="0.2">
      <c r="C117" s="20"/>
      <c r="D117" s="20"/>
    </row>
    <row r="118" spans="3:4" s="12" customFormat="1" ht="12.95" customHeight="1" x14ac:dyDescent="0.2">
      <c r="C118" s="20"/>
      <c r="D118" s="20"/>
    </row>
    <row r="119" spans="3:4" s="12" customFormat="1" ht="12.95" customHeight="1" x14ac:dyDescent="0.2">
      <c r="C119" s="20"/>
      <c r="D119" s="20"/>
    </row>
    <row r="120" spans="3:4" s="12" customFormat="1" ht="12.95" customHeight="1" x14ac:dyDescent="0.2">
      <c r="C120" s="20"/>
      <c r="D120" s="20"/>
    </row>
    <row r="121" spans="3:4" s="12" customFormat="1" ht="12.95" customHeight="1" x14ac:dyDescent="0.2">
      <c r="C121" s="20"/>
      <c r="D121" s="20"/>
    </row>
    <row r="122" spans="3:4" s="12" customFormat="1" ht="12.95" customHeight="1" x14ac:dyDescent="0.2">
      <c r="C122" s="20"/>
      <c r="D122" s="20"/>
    </row>
    <row r="123" spans="3:4" s="12" customFormat="1" ht="12.95" customHeight="1" x14ac:dyDescent="0.2">
      <c r="C123" s="20"/>
      <c r="D123" s="20"/>
    </row>
    <row r="124" spans="3:4" s="12" customFormat="1" ht="12.95" customHeight="1" x14ac:dyDescent="0.2">
      <c r="C124" s="20"/>
      <c r="D124" s="20"/>
    </row>
    <row r="125" spans="3:4" s="12" customFormat="1" ht="12.95" customHeight="1" x14ac:dyDescent="0.2">
      <c r="C125" s="20"/>
      <c r="D125" s="20"/>
    </row>
    <row r="126" spans="3:4" s="12" customFormat="1" ht="12.95" customHeight="1" x14ac:dyDescent="0.2">
      <c r="C126" s="20"/>
      <c r="D126" s="20"/>
    </row>
    <row r="127" spans="3:4" s="12" customFormat="1" ht="12.95" customHeight="1" x14ac:dyDescent="0.2">
      <c r="C127" s="20"/>
      <c r="D127" s="20"/>
    </row>
    <row r="128" spans="3:4" s="12" customFormat="1" ht="12.95" customHeight="1" x14ac:dyDescent="0.2">
      <c r="C128" s="20"/>
      <c r="D128" s="20"/>
    </row>
    <row r="129" spans="3:4" s="12" customFormat="1" ht="12.95" customHeight="1" x14ac:dyDescent="0.2">
      <c r="C129" s="20"/>
      <c r="D129" s="20"/>
    </row>
    <row r="130" spans="3:4" s="12" customFormat="1" ht="12.95" customHeight="1" x14ac:dyDescent="0.2">
      <c r="C130" s="20"/>
      <c r="D130" s="20"/>
    </row>
    <row r="131" spans="3:4" s="12" customFormat="1" ht="12.95" customHeight="1" x14ac:dyDescent="0.2">
      <c r="C131" s="20"/>
      <c r="D131" s="20"/>
    </row>
    <row r="132" spans="3:4" s="12" customFormat="1" ht="12.95" customHeight="1" x14ac:dyDescent="0.2">
      <c r="C132" s="20"/>
      <c r="D132" s="20"/>
    </row>
    <row r="133" spans="3:4" s="12" customFormat="1" ht="12.95" customHeight="1" x14ac:dyDescent="0.2">
      <c r="C133" s="20"/>
      <c r="D133" s="20"/>
    </row>
    <row r="134" spans="3:4" s="12" customFormat="1" ht="12.95" customHeight="1" x14ac:dyDescent="0.2">
      <c r="C134" s="20"/>
      <c r="D134" s="20"/>
    </row>
    <row r="135" spans="3:4" s="12" customFormat="1" ht="12.95" customHeight="1" x14ac:dyDescent="0.2">
      <c r="C135" s="20"/>
      <c r="D135" s="20"/>
    </row>
    <row r="136" spans="3:4" s="12" customFormat="1" ht="12.95" customHeight="1" x14ac:dyDescent="0.2">
      <c r="C136" s="20"/>
      <c r="D136" s="20"/>
    </row>
    <row r="137" spans="3:4" s="12" customFormat="1" ht="12.95" customHeight="1" x14ac:dyDescent="0.2">
      <c r="C137" s="20"/>
      <c r="D137" s="20"/>
    </row>
    <row r="138" spans="3:4" s="12" customFormat="1" ht="12.95" customHeight="1" x14ac:dyDescent="0.2">
      <c r="C138" s="20"/>
      <c r="D138" s="20"/>
    </row>
    <row r="139" spans="3:4" s="12" customFormat="1" ht="12.95" customHeight="1" x14ac:dyDescent="0.2">
      <c r="C139" s="20"/>
      <c r="D139" s="20"/>
    </row>
    <row r="140" spans="3:4" s="12" customFormat="1" ht="12.95" customHeight="1" x14ac:dyDescent="0.2">
      <c r="C140" s="20"/>
      <c r="D140" s="20"/>
    </row>
    <row r="141" spans="3:4" s="12" customFormat="1" ht="12.95" customHeight="1" x14ac:dyDescent="0.2">
      <c r="C141" s="20"/>
      <c r="D141" s="20"/>
    </row>
    <row r="142" spans="3:4" s="12" customFormat="1" ht="12.95" customHeight="1" x14ac:dyDescent="0.2">
      <c r="C142" s="20"/>
      <c r="D142" s="20"/>
    </row>
    <row r="143" spans="3:4" s="12" customFormat="1" ht="12.95" customHeight="1" x14ac:dyDescent="0.2">
      <c r="C143" s="20"/>
      <c r="D143" s="20"/>
    </row>
    <row r="144" spans="3:4" s="12" customFormat="1" ht="12.95" customHeight="1" x14ac:dyDescent="0.2">
      <c r="C144" s="20"/>
      <c r="D144" s="20"/>
    </row>
    <row r="145" spans="3:4" s="12" customFormat="1" ht="12.95" customHeight="1" x14ac:dyDescent="0.2">
      <c r="C145" s="20"/>
      <c r="D145" s="20"/>
    </row>
    <row r="146" spans="3:4" s="12" customFormat="1" ht="12.95" customHeight="1" x14ac:dyDescent="0.2">
      <c r="C146" s="20"/>
      <c r="D146" s="20"/>
    </row>
    <row r="147" spans="3:4" s="12" customFormat="1" ht="12.95" customHeight="1" x14ac:dyDescent="0.2">
      <c r="C147" s="20"/>
      <c r="D147" s="20"/>
    </row>
    <row r="148" spans="3:4" s="12" customFormat="1" ht="12.95" customHeight="1" x14ac:dyDescent="0.2">
      <c r="C148" s="20"/>
      <c r="D148" s="20"/>
    </row>
    <row r="149" spans="3:4" s="12" customFormat="1" ht="12.95" customHeight="1" x14ac:dyDescent="0.2">
      <c r="C149" s="20"/>
      <c r="D149" s="20"/>
    </row>
    <row r="150" spans="3:4" s="12" customFormat="1" ht="12.95" customHeight="1" x14ac:dyDescent="0.2">
      <c r="C150" s="20"/>
      <c r="D150" s="20"/>
    </row>
    <row r="151" spans="3:4" s="12" customFormat="1" ht="12.95" customHeight="1" x14ac:dyDescent="0.2">
      <c r="C151" s="20"/>
      <c r="D151" s="20"/>
    </row>
    <row r="152" spans="3:4" s="12" customFormat="1" ht="12.95" customHeight="1" x14ac:dyDescent="0.2">
      <c r="C152" s="20"/>
      <c r="D152" s="20"/>
    </row>
    <row r="153" spans="3:4" s="12" customFormat="1" ht="12.95" customHeight="1" x14ac:dyDescent="0.2">
      <c r="C153" s="20"/>
      <c r="D153" s="20"/>
    </row>
    <row r="154" spans="3:4" s="12" customFormat="1" ht="12.95" customHeight="1" x14ac:dyDescent="0.2">
      <c r="C154" s="20"/>
      <c r="D154" s="20"/>
    </row>
    <row r="155" spans="3:4" s="12" customFormat="1" ht="12.95" customHeight="1" x14ac:dyDescent="0.2">
      <c r="C155" s="20"/>
      <c r="D155" s="20"/>
    </row>
    <row r="156" spans="3:4" s="12" customFormat="1" ht="12.95" customHeight="1" x14ac:dyDescent="0.2">
      <c r="C156" s="20"/>
      <c r="D156" s="20"/>
    </row>
    <row r="157" spans="3:4" s="12" customFormat="1" ht="12.95" customHeight="1" x14ac:dyDescent="0.2">
      <c r="C157" s="20"/>
      <c r="D157" s="20"/>
    </row>
    <row r="158" spans="3:4" s="12" customFormat="1" ht="12.95" customHeight="1" x14ac:dyDescent="0.2">
      <c r="C158" s="20"/>
      <c r="D158" s="20"/>
    </row>
    <row r="159" spans="3:4" s="12" customFormat="1" ht="12.95" customHeight="1" x14ac:dyDescent="0.2">
      <c r="C159" s="20"/>
      <c r="D159" s="20"/>
    </row>
    <row r="160" spans="3:4" s="12" customFormat="1" ht="12.95" customHeight="1" x14ac:dyDescent="0.2">
      <c r="C160" s="20"/>
      <c r="D160" s="20"/>
    </row>
    <row r="161" spans="3:4" s="12" customFormat="1" ht="12.95" customHeight="1" x14ac:dyDescent="0.2">
      <c r="C161" s="20"/>
      <c r="D161" s="20"/>
    </row>
    <row r="162" spans="3:4" s="12" customFormat="1" ht="12.95" customHeight="1" x14ac:dyDescent="0.2">
      <c r="C162" s="20"/>
      <c r="D162" s="20"/>
    </row>
    <row r="163" spans="3:4" s="12" customFormat="1" ht="12.95" customHeight="1" x14ac:dyDescent="0.2">
      <c r="C163" s="20"/>
      <c r="D163" s="20"/>
    </row>
    <row r="164" spans="3:4" s="12" customFormat="1" ht="12.95" customHeight="1" x14ac:dyDescent="0.2">
      <c r="C164" s="20"/>
      <c r="D164" s="20"/>
    </row>
    <row r="165" spans="3:4" s="12" customFormat="1" ht="12.95" customHeight="1" x14ac:dyDescent="0.2">
      <c r="C165" s="20"/>
      <c r="D165" s="20"/>
    </row>
    <row r="166" spans="3:4" s="12" customFormat="1" ht="12.95" customHeight="1" x14ac:dyDescent="0.2">
      <c r="C166" s="20"/>
      <c r="D166" s="20"/>
    </row>
    <row r="167" spans="3:4" s="12" customFormat="1" ht="12.95" customHeight="1" x14ac:dyDescent="0.2">
      <c r="C167" s="20"/>
      <c r="D167" s="20"/>
    </row>
    <row r="168" spans="3:4" s="12" customFormat="1" ht="12.95" customHeight="1" x14ac:dyDescent="0.2">
      <c r="C168" s="20"/>
      <c r="D168" s="20"/>
    </row>
    <row r="169" spans="3:4" s="12" customFormat="1" ht="12.95" customHeight="1" x14ac:dyDescent="0.2">
      <c r="C169" s="20"/>
      <c r="D169" s="20"/>
    </row>
    <row r="170" spans="3:4" s="12" customFormat="1" ht="12.95" customHeight="1" x14ac:dyDescent="0.2">
      <c r="C170" s="20"/>
      <c r="D170" s="20"/>
    </row>
    <row r="171" spans="3:4" s="12" customFormat="1" ht="12.95" customHeight="1" x14ac:dyDescent="0.2">
      <c r="C171" s="20"/>
      <c r="D171" s="20"/>
    </row>
    <row r="172" spans="3:4" s="12" customFormat="1" ht="12.95" customHeight="1" x14ac:dyDescent="0.2">
      <c r="C172" s="20"/>
      <c r="D172" s="20"/>
    </row>
    <row r="173" spans="3:4" s="12" customFormat="1" ht="12.95" customHeight="1" x14ac:dyDescent="0.2">
      <c r="C173" s="20"/>
      <c r="D173" s="20"/>
    </row>
    <row r="174" spans="3:4" s="12" customFormat="1" ht="12.95" customHeight="1" x14ac:dyDescent="0.2">
      <c r="C174" s="20"/>
      <c r="D174" s="20"/>
    </row>
    <row r="175" spans="3:4" s="12" customFormat="1" ht="12.95" customHeight="1" x14ac:dyDescent="0.2">
      <c r="C175" s="20"/>
      <c r="D175" s="20"/>
    </row>
    <row r="176" spans="3:4" s="12" customFormat="1" ht="12.95" customHeight="1" x14ac:dyDescent="0.2">
      <c r="C176" s="20"/>
      <c r="D176" s="20"/>
    </row>
    <row r="177" spans="3:4" s="12" customFormat="1" ht="12.95" customHeight="1" x14ac:dyDescent="0.2">
      <c r="C177" s="20"/>
      <c r="D177" s="20"/>
    </row>
    <row r="178" spans="3:4" s="12" customFormat="1" ht="12.95" customHeight="1" x14ac:dyDescent="0.2">
      <c r="C178" s="20"/>
      <c r="D178" s="20"/>
    </row>
    <row r="179" spans="3:4" s="12" customFormat="1" ht="12.95" customHeight="1" x14ac:dyDescent="0.2">
      <c r="C179" s="20"/>
      <c r="D179" s="20"/>
    </row>
    <row r="180" spans="3:4" s="12" customFormat="1" ht="12.95" customHeight="1" x14ac:dyDescent="0.2">
      <c r="C180" s="20"/>
      <c r="D180" s="20"/>
    </row>
    <row r="181" spans="3:4" s="12" customFormat="1" ht="12.95" customHeight="1" x14ac:dyDescent="0.2">
      <c r="C181" s="20"/>
      <c r="D181" s="20"/>
    </row>
    <row r="182" spans="3:4" s="12" customFormat="1" ht="12.95" customHeight="1" x14ac:dyDescent="0.2">
      <c r="C182" s="20"/>
      <c r="D182" s="20"/>
    </row>
    <row r="183" spans="3:4" s="12" customFormat="1" ht="12.95" customHeight="1" x14ac:dyDescent="0.2">
      <c r="C183" s="20"/>
      <c r="D183" s="20"/>
    </row>
    <row r="184" spans="3:4" s="12" customFormat="1" ht="12.95" customHeight="1" x14ac:dyDescent="0.2">
      <c r="C184" s="20"/>
      <c r="D184" s="20"/>
    </row>
    <row r="185" spans="3:4" s="12" customFormat="1" ht="12.95" customHeight="1" x14ac:dyDescent="0.2">
      <c r="C185" s="20"/>
      <c r="D185" s="20"/>
    </row>
    <row r="186" spans="3:4" s="12" customFormat="1" ht="12.95" customHeight="1" x14ac:dyDescent="0.2">
      <c r="C186" s="20"/>
      <c r="D186" s="20"/>
    </row>
    <row r="187" spans="3:4" s="12" customFormat="1" ht="12.95" customHeight="1" x14ac:dyDescent="0.2">
      <c r="C187" s="20"/>
      <c r="D187" s="20"/>
    </row>
    <row r="188" spans="3:4" s="12" customFormat="1" ht="12.95" customHeight="1" x14ac:dyDescent="0.2">
      <c r="C188" s="20"/>
      <c r="D188" s="20"/>
    </row>
    <row r="189" spans="3:4" s="12" customFormat="1" ht="12.95" customHeight="1" x14ac:dyDescent="0.2">
      <c r="C189" s="20"/>
      <c r="D189" s="20"/>
    </row>
    <row r="190" spans="3:4" s="12" customFormat="1" ht="12.95" customHeight="1" x14ac:dyDescent="0.2">
      <c r="C190" s="20"/>
      <c r="D190" s="20"/>
    </row>
    <row r="191" spans="3:4" s="12" customFormat="1" ht="12.95" customHeight="1" x14ac:dyDescent="0.2">
      <c r="C191" s="20"/>
      <c r="D191" s="20"/>
    </row>
    <row r="192" spans="3:4" s="12" customFormat="1" ht="12.95" customHeight="1" x14ac:dyDescent="0.2">
      <c r="C192" s="20"/>
      <c r="D192" s="20"/>
    </row>
    <row r="193" spans="3:4" s="12" customFormat="1" ht="12.95" customHeight="1" x14ac:dyDescent="0.2">
      <c r="C193" s="20"/>
      <c r="D193" s="20"/>
    </row>
    <row r="194" spans="3:4" s="12" customFormat="1" ht="12.95" customHeight="1" x14ac:dyDescent="0.2">
      <c r="C194" s="20"/>
      <c r="D194" s="20"/>
    </row>
    <row r="195" spans="3:4" s="12" customFormat="1" ht="12.95" customHeight="1" x14ac:dyDescent="0.2">
      <c r="C195" s="20"/>
      <c r="D195" s="20"/>
    </row>
    <row r="196" spans="3:4" s="12" customFormat="1" ht="12.95" customHeight="1" x14ac:dyDescent="0.2">
      <c r="C196" s="20"/>
      <c r="D196" s="20"/>
    </row>
    <row r="197" spans="3:4" s="12" customFormat="1" ht="12.95" customHeight="1" x14ac:dyDescent="0.2">
      <c r="C197" s="20"/>
      <c r="D197" s="20"/>
    </row>
    <row r="198" spans="3:4" s="12" customFormat="1" ht="12.95" customHeight="1" x14ac:dyDescent="0.2">
      <c r="C198" s="20"/>
      <c r="D198" s="20"/>
    </row>
    <row r="199" spans="3:4" s="12" customFormat="1" ht="12.95" customHeight="1" x14ac:dyDescent="0.2">
      <c r="C199" s="20"/>
      <c r="D199" s="20"/>
    </row>
    <row r="200" spans="3:4" s="12" customFormat="1" ht="12.95" customHeight="1" x14ac:dyDescent="0.2">
      <c r="C200" s="20"/>
      <c r="D200" s="20"/>
    </row>
    <row r="201" spans="3:4" s="12" customFormat="1" ht="12.95" customHeight="1" x14ac:dyDescent="0.2">
      <c r="C201" s="20"/>
      <c r="D201" s="20"/>
    </row>
    <row r="202" spans="3:4" s="12" customFormat="1" ht="12.95" customHeight="1" x14ac:dyDescent="0.2">
      <c r="C202" s="20"/>
      <c r="D202" s="20"/>
    </row>
    <row r="203" spans="3:4" s="12" customFormat="1" ht="12.95" customHeight="1" x14ac:dyDescent="0.2">
      <c r="C203" s="20"/>
      <c r="D203" s="20"/>
    </row>
    <row r="204" spans="3:4" s="12" customFormat="1" ht="12.95" customHeight="1" x14ac:dyDescent="0.2">
      <c r="C204" s="20"/>
      <c r="D204" s="20"/>
    </row>
    <row r="205" spans="3:4" s="12" customFormat="1" ht="12.95" customHeight="1" x14ac:dyDescent="0.2">
      <c r="C205" s="20"/>
      <c r="D205" s="20"/>
    </row>
    <row r="206" spans="3:4" s="12" customFormat="1" ht="12.95" customHeight="1" x14ac:dyDescent="0.2">
      <c r="C206" s="20"/>
      <c r="D206" s="20"/>
    </row>
    <row r="207" spans="3:4" s="12" customFormat="1" ht="12.95" customHeight="1" x14ac:dyDescent="0.2">
      <c r="C207" s="20"/>
      <c r="D207" s="20"/>
    </row>
    <row r="208" spans="3:4" s="12" customFormat="1" ht="12.95" customHeight="1" x14ac:dyDescent="0.2">
      <c r="C208" s="20"/>
      <c r="D208" s="20"/>
    </row>
    <row r="209" spans="3:4" s="12" customFormat="1" ht="12.95" customHeight="1" x14ac:dyDescent="0.2">
      <c r="C209" s="20"/>
      <c r="D209" s="20"/>
    </row>
    <row r="210" spans="3:4" s="12" customFormat="1" ht="12.95" customHeight="1" x14ac:dyDescent="0.2">
      <c r="C210" s="20"/>
      <c r="D210" s="20"/>
    </row>
    <row r="211" spans="3:4" s="12" customFormat="1" ht="12.95" customHeight="1" x14ac:dyDescent="0.2">
      <c r="C211" s="20"/>
      <c r="D211" s="20"/>
    </row>
    <row r="212" spans="3:4" s="12" customFormat="1" ht="12.95" customHeight="1" x14ac:dyDescent="0.2">
      <c r="C212" s="20"/>
      <c r="D212" s="20"/>
    </row>
    <row r="213" spans="3:4" s="12" customFormat="1" ht="12.95" customHeight="1" x14ac:dyDescent="0.2">
      <c r="C213" s="20"/>
      <c r="D213" s="20"/>
    </row>
    <row r="214" spans="3:4" s="12" customFormat="1" ht="12.95" customHeight="1" x14ac:dyDescent="0.2">
      <c r="C214" s="20"/>
      <c r="D214" s="20"/>
    </row>
    <row r="215" spans="3:4" s="12" customFormat="1" ht="12.95" customHeight="1" x14ac:dyDescent="0.2">
      <c r="C215" s="20"/>
      <c r="D215" s="20"/>
    </row>
    <row r="216" spans="3:4" s="12" customFormat="1" ht="12.95" customHeight="1" x14ac:dyDescent="0.2">
      <c r="C216" s="20"/>
      <c r="D216" s="20"/>
    </row>
    <row r="217" spans="3:4" s="12" customFormat="1" ht="12.95" customHeight="1" x14ac:dyDescent="0.2">
      <c r="C217" s="20"/>
      <c r="D217" s="20"/>
    </row>
    <row r="218" spans="3:4" s="12" customFormat="1" ht="12.95" customHeight="1" x14ac:dyDescent="0.2">
      <c r="C218" s="20"/>
      <c r="D218" s="20"/>
    </row>
    <row r="219" spans="3:4" s="12" customFormat="1" ht="12.95" customHeight="1" x14ac:dyDescent="0.2">
      <c r="C219" s="20"/>
      <c r="D219" s="20"/>
    </row>
    <row r="220" spans="3:4" s="12" customFormat="1" ht="12.95" customHeight="1" x14ac:dyDescent="0.2">
      <c r="C220" s="20"/>
      <c r="D220" s="20"/>
    </row>
    <row r="221" spans="3:4" s="12" customFormat="1" ht="12.95" customHeight="1" x14ac:dyDescent="0.2">
      <c r="C221" s="20"/>
      <c r="D221" s="20"/>
    </row>
    <row r="222" spans="3:4" s="12" customFormat="1" ht="12.95" customHeight="1" x14ac:dyDescent="0.2">
      <c r="C222" s="20"/>
      <c r="D222" s="20"/>
    </row>
    <row r="223" spans="3:4" s="12" customFormat="1" ht="12.95" customHeight="1" x14ac:dyDescent="0.2">
      <c r="C223" s="20"/>
      <c r="D223" s="20"/>
    </row>
    <row r="224" spans="3:4" s="12" customFormat="1" ht="12.95" customHeight="1" x14ac:dyDescent="0.2">
      <c r="C224" s="20"/>
      <c r="D224" s="20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sortState xmlns:xlrd2="http://schemas.microsoft.com/office/spreadsheetml/2017/richdata2" ref="A21:U58">
    <sortCondition ref="C21:C5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2024-01-03T05:09:17Z</dcterms:modified>
</cp:coreProperties>
</file>