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0F2D9E3-0F6D-4363-B138-9442111E0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K38" i="1" s="1"/>
  <c r="Q38" i="1"/>
  <c r="E23" i="1"/>
  <c r="F23" i="1"/>
  <c r="G23" i="1" s="1"/>
  <c r="K23" i="1" s="1"/>
  <c r="E24" i="1"/>
  <c r="F24" i="1" s="1"/>
  <c r="G24" i="1" s="1"/>
  <c r="K24" i="1" s="1"/>
  <c r="Q23" i="1"/>
  <c r="Q24" i="1"/>
  <c r="Q25" i="1"/>
  <c r="E22" i="1"/>
  <c r="F22" i="1" s="1"/>
  <c r="G22" i="1" s="1"/>
  <c r="K22" i="1" s="1"/>
  <c r="E21" i="1"/>
  <c r="F21" i="1" s="1"/>
  <c r="G21" i="1" s="1"/>
  <c r="I21" i="1" s="1"/>
  <c r="Q22" i="1"/>
  <c r="A1" i="1"/>
  <c r="C9" i="1"/>
  <c r="D9" i="1"/>
  <c r="F16" i="1"/>
  <c r="F17" i="1" s="1"/>
  <c r="C17" i="1"/>
  <c r="Q21" i="1"/>
  <c r="E25" i="1"/>
  <c r="F25" i="1" s="1"/>
  <c r="G25" i="1" s="1"/>
  <c r="K25" i="1" s="1"/>
  <c r="C12" i="1"/>
  <c r="C11" i="1"/>
  <c r="O28" i="1" l="1"/>
  <c r="O32" i="1"/>
  <c r="O36" i="1"/>
  <c r="O29" i="1"/>
  <c r="O27" i="1"/>
  <c r="O31" i="1"/>
  <c r="O35" i="1"/>
  <c r="O33" i="1"/>
  <c r="O37" i="1"/>
  <c r="O26" i="1"/>
  <c r="O30" i="1"/>
  <c r="O34" i="1"/>
  <c r="C16" i="1"/>
  <c r="D18" i="1" s="1"/>
  <c r="O25" i="1"/>
  <c r="O38" i="1"/>
  <c r="O22" i="1"/>
  <c r="O21" i="1"/>
  <c r="O24" i="1"/>
  <c r="O23" i="1"/>
  <c r="C15" i="1"/>
  <c r="C18" i="1" l="1"/>
  <c r="F18" i="1"/>
  <c r="F19" i="1" s="1"/>
</calcChain>
</file>

<file path=xl/sharedStrings.xml><?xml version="1.0" encoding="utf-8"?>
<sst xmlns="http://schemas.openxmlformats.org/spreadsheetml/2006/main" count="102" uniqueCount="57">
  <si>
    <t>OEJV 0189</t>
  </si>
  <si>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</si>
  <si>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</si>
  <si>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</si>
  <si>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</si>
  <si>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</si>
  <si>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</si>
  <si>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</si>
  <si>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</si>
  <si>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</si>
  <si>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</si>
  <si>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</si>
  <si>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</si>
  <si>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</si>
  <si>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</si>
  <si>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</si>
  <si>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</si>
  <si>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</si>
  <si>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</si>
  <si>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</si>
  <si>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</si>
  <si>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</si>
  <si>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</si>
  <si>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</si>
  <si>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</si>
  <si>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</si>
  <si>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</si>
  <si>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</si>
  <si>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</si>
  <si>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</si>
  <si>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</si>
  <si>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</si>
  <si>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</si>
  <si>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</si>
  <si>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</si>
  <si>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</si>
  <si>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</si>
  <si>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</si>
  <si>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</si>
  <si>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</si>
  <si>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</si>
  <si>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</si>
  <si>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</si>
  <si>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</si>
  <si>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BL Phe</t>
  </si>
  <si>
    <t>G8467-0467</t>
  </si>
  <si>
    <t>EB</t>
  </si>
  <si>
    <t>pr_0</t>
  </si>
  <si>
    <t>F6IV/V</t>
  </si>
  <si>
    <t>as of 2017-12-04</t>
  </si>
  <si>
    <t>http://www.physast.uG0a.edu/~jss/ncb/ncbphysicalprop.html</t>
  </si>
  <si>
    <t>I</t>
  </si>
  <si>
    <t>OEJV 0179</t>
  </si>
  <si>
    <t>BMGA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</si>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</sst>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000"/>
    <numFmt numFmtId="167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4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2" fillId="0" borderId="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3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5" fillId="0" borderId="11" xfId="0" applyFont="1" applyBorder="1">
      <alignment vertical="top"/>
    </xf>
    <xf numFmtId="0" fontId="6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5" borderId="5" xfId="0" applyFill="1" applyBorder="1">
      <alignment vertical="top"/>
    </xf>
    <xf numFmtId="0" fontId="9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15" fillId="0" borderId="0" xfId="42" applyFont="1" applyAlignment="1">
      <alignment horizontal="left"/>
    </xf>
    <xf numFmtId="0" fontId="15" fillId="0" borderId="0" xfId="42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 applyProtection="1">
      <alignment horizontal="center"/>
      <protection locked="0"/>
    </xf>
    <xf numFmtId="165" fontId="5" fillId="0" borderId="0" xfId="41" applyNumberFormat="1" applyFont="1" applyAlignment="1">
      <alignment horizontal="left"/>
    </xf>
    <xf numFmtId="165" fontId="15" fillId="0" borderId="0" xfId="42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167" fontId="31" fillId="0" borderId="0" xfId="0" applyNumberFormat="1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5" xfId="0" applyFont="1" applyBorder="1">
      <alignment vertical="top"/>
    </xf>
    <xf numFmtId="0" fontId="14" fillId="0" borderId="8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4" fillId="0" borderId="9" xfId="0" applyFont="1" applyBorder="1">
      <alignment vertical="top"/>
    </xf>
    <xf numFmtId="0" fontId="14" fillId="0" borderId="10" xfId="0" applyFont="1" applyBorder="1">
      <alignment vertical="top"/>
    </xf>
    <xf numFmtId="165" fontId="14" fillId="0" borderId="0" xfId="0" applyNumberFormat="1" applyFont="1" applyAlignment="1">
      <alignment horizontal="left"/>
    </xf>
    <xf numFmtId="14" fontId="14" fillId="0" borderId="0" xfId="0" applyNumberFormat="1" applyFont="1" applyAlignment="1"/>
    <xf numFmtId="0" fontId="7" fillId="0" borderId="0" xfId="0" applyFont="1" applyAlignment="1"/>
    <xf numFmtId="0" fontId="0" fillId="0" borderId="12" xfId="0" applyBorder="1">
      <alignment vertical="top"/>
    </xf>
    <xf numFmtId="0" fontId="0" fillId="0" borderId="0" xfId="0" applyBorder="1" applyAlignment="1"/>
    <xf numFmtId="0" fontId="14" fillId="0" borderId="0" xfId="0" applyFont="1" applyBorder="1" applyAlignment="1"/>
    <xf numFmtId="0" fontId="14" fillId="0" borderId="0" xfId="0" applyFont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Phe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3-4525-B5EA-F412AB7937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3-4525-B5EA-F412AB7937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63-4525-B5EA-F412AB7937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4.026999999769032E-2</c:v>
                </c:pt>
                <c:pt idx="2">
                  <c:v>4.8095999794895761E-2</c:v>
                </c:pt>
                <c:pt idx="3">
                  <c:v>4.8463999810337555E-2</c:v>
                </c:pt>
                <c:pt idx="4">
                  <c:v>5.2700000000186265E-2</c:v>
                </c:pt>
                <c:pt idx="17">
                  <c:v>6.0741999863239471E-2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63-4525-B5EA-F412AB7937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">
                  <c:v>5.3948625005432405E-2</c:v>
                </c:pt>
                <c:pt idx="6">
                  <c:v>5.457263880816754E-2</c:v>
                </c:pt>
                <c:pt idx="7">
                  <c:v>5.3966818224580493E-2</c:v>
                </c:pt>
                <c:pt idx="8">
                  <c:v>5.4290818101435434E-2</c:v>
                </c:pt>
                <c:pt idx="9">
                  <c:v>5.4225046507781371E-2</c:v>
                </c:pt>
                <c:pt idx="10">
                  <c:v>5.4169064445886761E-2</c:v>
                </c:pt>
                <c:pt idx="11">
                  <c:v>5.4175256314920262E-2</c:v>
                </c:pt>
                <c:pt idx="12">
                  <c:v>5.4279280127957463E-2</c:v>
                </c:pt>
                <c:pt idx="13">
                  <c:v>5.4181524355954025E-2</c:v>
                </c:pt>
                <c:pt idx="14">
                  <c:v>5.3045522894535679E-2</c:v>
                </c:pt>
                <c:pt idx="15">
                  <c:v>5.4047757046646439E-2</c:v>
                </c:pt>
                <c:pt idx="16">
                  <c:v>5.3181785115157254E-2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63-4525-B5EA-F412AB7937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63-4525-B5EA-F412AB7937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63-4525-B5EA-F412AB7937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-7.3581254281867431E-4</c:v>
                </c:pt>
                <c:pt idx="1">
                  <c:v>4.4292048405479921E-2</c:v>
                </c:pt>
                <c:pt idx="2">
                  <c:v>4.8600243837289718E-2</c:v>
                </c:pt>
                <c:pt idx="3">
                  <c:v>4.8667199764350383E-2</c:v>
                </c:pt>
                <c:pt idx="4">
                  <c:v>5.0506395385798084E-2</c:v>
                </c:pt>
                <c:pt idx="5">
                  <c:v>5.3812344284418515E-2</c:v>
                </c:pt>
                <c:pt idx="6">
                  <c:v>5.3814436657139163E-2</c:v>
                </c:pt>
                <c:pt idx="7">
                  <c:v>5.3858376484272726E-2</c:v>
                </c:pt>
                <c:pt idx="8">
                  <c:v>5.3860468856993374E-2</c:v>
                </c:pt>
                <c:pt idx="9">
                  <c:v>5.392533241133339E-2</c:v>
                </c:pt>
                <c:pt idx="10">
                  <c:v>5.3927424784054039E-2</c:v>
                </c:pt>
                <c:pt idx="11">
                  <c:v>5.3946256138539851E-2</c:v>
                </c:pt>
                <c:pt idx="12">
                  <c:v>5.3948348511260499E-2</c:v>
                </c:pt>
                <c:pt idx="13">
                  <c:v>5.3996473083835352E-2</c:v>
                </c:pt>
                <c:pt idx="14">
                  <c:v>5.3998565456556E-2</c:v>
                </c:pt>
                <c:pt idx="15">
                  <c:v>5.4067613756337313E-2</c:v>
                </c:pt>
                <c:pt idx="16">
                  <c:v>5.4069706129057954E-2</c:v>
                </c:pt>
                <c:pt idx="17">
                  <c:v>5.9800715010906925E-2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63-4525-B5EA-F412AB79371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63-4525-B5EA-F412AB79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59584"/>
        <c:axId val="1"/>
      </c:scatterChart>
      <c:valAx>
        <c:axId val="54755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559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B441D4-A800-C407-6337-C0A93AF81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85546875" customWidth="1"/>
  </cols>
  <sheetData>
    <row r="1" spans="1:23" ht="20.25" x14ac:dyDescent="0.3">
      <c r="A1" s="1" t="str">
        <f>F1&amp;" / GSC "&amp;RIGHT(I1,9)</f>
        <v>BL Phe / GSC 8467-0467</v>
      </c>
      <c r="F1" s="18" t="s">
        <v>44</v>
      </c>
      <c r="G1" s="19">
        <v>2013</v>
      </c>
      <c r="H1" s="20"/>
      <c r="I1" s="21" t="s">
        <v>45</v>
      </c>
      <c r="J1" s="22" t="s">
        <v>44</v>
      </c>
      <c r="K1" s="23">
        <v>0.10474000000000001</v>
      </c>
      <c r="L1" s="24">
        <v>-57.2911</v>
      </c>
      <c r="M1" s="25">
        <v>48500.337</v>
      </c>
      <c r="N1" s="25">
        <v>0.81035199999999996</v>
      </c>
      <c r="O1" s="26" t="s">
        <v>46</v>
      </c>
      <c r="P1" s="24">
        <v>8.34</v>
      </c>
      <c r="Q1" s="24">
        <v>8.68</v>
      </c>
      <c r="R1" s="27" t="s">
        <v>47</v>
      </c>
      <c r="S1" s="55" t="s">
        <v>48</v>
      </c>
      <c r="T1" s="56"/>
      <c r="U1" s="57"/>
      <c r="V1" s="56"/>
      <c r="W1" s="56"/>
    </row>
    <row r="2" spans="1:23" s="40" customFormat="1" ht="12.95" customHeight="1" x14ac:dyDescent="0.2">
      <c r="A2" s="40" t="s">
        <v>26</v>
      </c>
      <c r="B2" s="40" t="s">
        <v>46</v>
      </c>
      <c r="C2" s="15"/>
      <c r="D2" s="41"/>
      <c r="T2" s="57"/>
      <c r="U2" s="57"/>
      <c r="V2" s="57"/>
      <c r="W2" s="57"/>
    </row>
    <row r="3" spans="1:23" s="40" customFormat="1" ht="12.95" customHeight="1" thickBot="1" x14ac:dyDescent="0.25">
      <c r="C3" s="28" t="s">
        <v>49</v>
      </c>
      <c r="T3" s="57"/>
      <c r="U3" s="57"/>
      <c r="V3" s="57"/>
      <c r="W3" s="57"/>
    </row>
    <row r="4" spans="1:23" s="40" customFormat="1" ht="12.95" customHeight="1" thickTop="1" thickBot="1" x14ac:dyDescent="0.25">
      <c r="A4" s="42" t="s">
        <v>3</v>
      </c>
      <c r="C4" s="43" t="s">
        <v>39</v>
      </c>
      <c r="D4" s="44" t="s">
        <v>39</v>
      </c>
      <c r="T4" s="57"/>
      <c r="U4" s="57"/>
      <c r="V4" s="57"/>
      <c r="W4" s="57"/>
    </row>
    <row r="5" spans="1:23" s="40" customFormat="1" ht="12.95" customHeight="1" thickTop="1" x14ac:dyDescent="0.2">
      <c r="A5" s="4" t="s">
        <v>30</v>
      </c>
      <c r="B5" s="45"/>
      <c r="C5" s="5">
        <v>-9.5</v>
      </c>
      <c r="D5" s="45" t="s">
        <v>31</v>
      </c>
      <c r="E5" s="45"/>
      <c r="T5" s="57"/>
      <c r="U5" s="57"/>
      <c r="V5" s="57"/>
      <c r="W5" s="57"/>
    </row>
    <row r="6" spans="1:23" s="40" customFormat="1" ht="12.95" customHeight="1" x14ac:dyDescent="0.2">
      <c r="A6" s="42" t="s">
        <v>4</v>
      </c>
      <c r="T6" s="57"/>
      <c r="U6" s="57"/>
      <c r="V6" s="57"/>
      <c r="W6" s="57"/>
    </row>
    <row r="7" spans="1:23" s="40" customFormat="1" ht="12.95" customHeight="1" x14ac:dyDescent="0.2">
      <c r="A7" s="40" t="s">
        <v>5</v>
      </c>
      <c r="C7" s="58">
        <v>48500.337</v>
      </c>
      <c r="D7" s="47" t="s">
        <v>50</v>
      </c>
      <c r="T7" s="57"/>
      <c r="U7" s="57"/>
      <c r="V7" s="57"/>
      <c r="W7" s="57"/>
    </row>
    <row r="8" spans="1:23" s="40" customFormat="1" ht="12.95" customHeight="1" x14ac:dyDescent="0.2">
      <c r="A8" s="40" t="s">
        <v>6</v>
      </c>
      <c r="C8" s="58">
        <v>0.81035199999999996</v>
      </c>
      <c r="D8" s="14" t="s">
        <v>50</v>
      </c>
    </row>
    <row r="9" spans="1:23" s="40" customFormat="1" ht="12.95" customHeight="1" x14ac:dyDescent="0.2">
      <c r="A9" s="8" t="s">
        <v>34</v>
      </c>
      <c r="B9" s="17">
        <v>21</v>
      </c>
      <c r="C9" s="11" t="str">
        <f>"F"&amp;B9</f>
        <v>F21</v>
      </c>
      <c r="D9" s="12" t="str">
        <f>"G"&amp;B9</f>
        <v>G21</v>
      </c>
    </row>
    <row r="10" spans="1:23" s="40" customFormat="1" ht="12.95" customHeight="1" thickBot="1" x14ac:dyDescent="0.25">
      <c r="A10" s="45"/>
      <c r="B10" s="45"/>
      <c r="C10" s="48" t="s">
        <v>22</v>
      </c>
      <c r="D10" s="48" t="s">
        <v>23</v>
      </c>
      <c r="E10" s="45"/>
    </row>
    <row r="11" spans="1:23" s="40" customFormat="1" ht="12.95" customHeight="1" x14ac:dyDescent="0.2">
      <c r="A11" s="45" t="s">
        <v>18</v>
      </c>
      <c r="B11" s="45"/>
      <c r="C11" s="10">
        <f ca="1">INTERCEPT(INDIRECT($D$9):G992,INDIRECT($C$9):F992)</f>
        <v>-7.3581254281867431E-4</v>
      </c>
      <c r="D11" s="41"/>
      <c r="E11" s="45"/>
    </row>
    <row r="12" spans="1:23" s="40" customFormat="1" ht="12.95" customHeight="1" x14ac:dyDescent="0.2">
      <c r="A12" s="45" t="s">
        <v>19</v>
      </c>
      <c r="B12" s="45"/>
      <c r="C12" s="10">
        <f ca="1">SLOPE(INDIRECT($D$9):G992,INDIRECT($C$9):F992)</f>
        <v>4.184745441291691E-6</v>
      </c>
      <c r="D12" s="41"/>
      <c r="E12" s="45"/>
    </row>
    <row r="13" spans="1:23" s="40" customFormat="1" ht="12.95" customHeight="1" x14ac:dyDescent="0.2">
      <c r="A13" s="45" t="s">
        <v>21</v>
      </c>
      <c r="B13" s="45"/>
      <c r="C13" s="41" t="s">
        <v>16</v>
      </c>
    </row>
    <row r="14" spans="1:23" s="40" customFormat="1" ht="12.95" customHeight="1" x14ac:dyDescent="0.2">
      <c r="A14" s="45"/>
      <c r="B14" s="45"/>
      <c r="C14" s="45"/>
    </row>
    <row r="15" spans="1:23" s="40" customFormat="1" ht="12.95" customHeight="1" x14ac:dyDescent="0.2">
      <c r="A15" s="6" t="s">
        <v>20</v>
      </c>
      <c r="B15" s="45"/>
      <c r="C15" s="7">
        <f ca="1">(C7+C11)+(C8+C12)*INT(MAX(F21:F3533))</f>
        <v>60222.94883271501</v>
      </c>
      <c r="E15" s="8" t="s">
        <v>36</v>
      </c>
      <c r="F15" s="16">
        <v>1</v>
      </c>
    </row>
    <row r="16" spans="1:23" s="40" customFormat="1" ht="12.95" customHeight="1" x14ac:dyDescent="0.2">
      <c r="A16" s="6" t="s">
        <v>7</v>
      </c>
      <c r="B16" s="45"/>
      <c r="C16" s="7">
        <f ca="1">+C8+C12</f>
        <v>0.81035618474544124</v>
      </c>
      <c r="E16" s="8" t="s">
        <v>32</v>
      </c>
      <c r="F16" s="49">
        <f ca="1">NOW()+15018.5+$C$5/24</f>
        <v>60325.79656967592</v>
      </c>
    </row>
    <row r="17" spans="1:23" s="40" customFormat="1" ht="12.95" customHeight="1" thickBot="1" x14ac:dyDescent="0.25">
      <c r="A17" s="8" t="s">
        <v>29</v>
      </c>
      <c r="B17" s="45"/>
      <c r="C17" s="45">
        <f>COUNT(C21:C2191)</f>
        <v>18</v>
      </c>
      <c r="E17" s="8" t="s">
        <v>37</v>
      </c>
      <c r="F17" s="10">
        <f ca="1">ROUND(2*(F16-$C$7)/$C$8,0)/2+F15</f>
        <v>14594</v>
      </c>
    </row>
    <row r="18" spans="1:23" s="40" customFormat="1" ht="12.95" customHeight="1" thickTop="1" thickBot="1" x14ac:dyDescent="0.25">
      <c r="A18" s="6" t="s">
        <v>8</v>
      </c>
      <c r="B18" s="45"/>
      <c r="C18" s="50">
        <f ca="1">+C15</f>
        <v>60222.94883271501</v>
      </c>
      <c r="D18" s="51">
        <f ca="1">+C16</f>
        <v>0.81035618474544124</v>
      </c>
      <c r="E18" s="8" t="s">
        <v>38</v>
      </c>
      <c r="F18" s="12">
        <f ca="1">ROUND(2*(F16-$C$15)/$C$16,0)/2+F15</f>
        <v>128</v>
      </c>
    </row>
    <row r="19" spans="1:23" s="40" customFormat="1" ht="12.95" customHeight="1" thickTop="1" x14ac:dyDescent="0.2">
      <c r="E19" s="8" t="s">
        <v>33</v>
      </c>
      <c r="F19" s="9">
        <f ca="1">+$C$15+$C$16*F18-15018.5-$C$5/24</f>
        <v>45308.570257695763</v>
      </c>
    </row>
    <row r="20" spans="1:23" s="40" customFormat="1" ht="12.95" customHeight="1" thickBot="1" x14ac:dyDescent="0.25">
      <c r="A20" s="48" t="s">
        <v>9</v>
      </c>
      <c r="B20" s="48" t="s">
        <v>10</v>
      </c>
      <c r="C20" s="48" t="s">
        <v>11</v>
      </c>
      <c r="D20" s="48" t="s">
        <v>15</v>
      </c>
      <c r="E20" s="48" t="s">
        <v>12</v>
      </c>
      <c r="F20" s="48" t="s">
        <v>13</v>
      </c>
      <c r="G20" s="48" t="s">
        <v>14</v>
      </c>
      <c r="H20" s="2" t="s">
        <v>40</v>
      </c>
      <c r="I20" s="2" t="s">
        <v>41</v>
      </c>
      <c r="J20" s="2" t="s">
        <v>42</v>
      </c>
      <c r="K20" s="2" t="s">
        <v>43</v>
      </c>
      <c r="L20" s="2" t="s">
        <v>55</v>
      </c>
      <c r="M20" s="2" t="s">
        <v>27</v>
      </c>
      <c r="N20" s="2" t="s">
        <v>28</v>
      </c>
      <c r="O20" s="2" t="s">
        <v>25</v>
      </c>
      <c r="P20" s="2" t="s">
        <v>24</v>
      </c>
      <c r="Q20" s="48" t="s">
        <v>17</v>
      </c>
      <c r="U20" s="13" t="s">
        <v>35</v>
      </c>
    </row>
    <row r="21" spans="1:23" s="40" customFormat="1" ht="12.95" customHeight="1" x14ac:dyDescent="0.2">
      <c r="A21" s="40" t="s">
        <v>50</v>
      </c>
      <c r="C21" s="52">
        <v>48500.337</v>
      </c>
      <c r="D21" s="52" t="s">
        <v>16</v>
      </c>
      <c r="E21" s="40">
        <f t="shared" ref="E21:E38" si="0">+(C21-C$7)/C$8</f>
        <v>0</v>
      </c>
      <c r="F21" s="40">
        <f t="shared" ref="F21:F38" si="1">ROUND(2*E21,0)/2</f>
        <v>0</v>
      </c>
      <c r="G21" s="40">
        <f t="shared" ref="G21:G38" si="2">+C21-(C$7+F21*C$8)</f>
        <v>0</v>
      </c>
      <c r="I21" s="40">
        <f>+G21</f>
        <v>0</v>
      </c>
      <c r="O21" s="40">
        <f t="shared" ref="O21:O38" ca="1" si="3">+C$11+C$12*$F21</f>
        <v>-7.3581254281867431E-4</v>
      </c>
      <c r="Q21" s="53">
        <f t="shared" ref="Q21:Q38" si="4">+C21-15018.5</f>
        <v>33481.837</v>
      </c>
    </row>
    <row r="22" spans="1:23" s="40" customFormat="1" ht="12.95" customHeight="1" x14ac:dyDescent="0.2">
      <c r="A22" s="29" t="s">
        <v>52</v>
      </c>
      <c r="B22" s="30" t="s">
        <v>51</v>
      </c>
      <c r="C22" s="35">
        <v>57219.764790000001</v>
      </c>
      <c r="D22" s="35">
        <v>2.9999999999999997E-4</v>
      </c>
      <c r="E22" s="40">
        <f t="shared" si="0"/>
        <v>10760.04969445377</v>
      </c>
      <c r="F22" s="40">
        <f t="shared" si="1"/>
        <v>10760</v>
      </c>
      <c r="G22" s="40">
        <f t="shared" si="2"/>
        <v>4.026999999769032E-2</v>
      </c>
      <c r="K22" s="40">
        <f t="shared" ref="K22:K38" si="5">+G22</f>
        <v>4.026999999769032E-2</v>
      </c>
      <c r="O22" s="40">
        <f t="shared" ca="1" si="3"/>
        <v>4.4292048405479921E-2</v>
      </c>
      <c r="Q22" s="53">
        <f t="shared" si="4"/>
        <v>42201.264790000001</v>
      </c>
    </row>
    <row r="23" spans="1:23" s="40" customFormat="1" ht="12.95" customHeight="1" x14ac:dyDescent="0.2">
      <c r="A23" s="31" t="s">
        <v>0</v>
      </c>
      <c r="B23" s="32" t="s">
        <v>2</v>
      </c>
      <c r="C23" s="36">
        <v>58054.029999999795</v>
      </c>
      <c r="D23" s="36">
        <v>3.0000000000000001E-3</v>
      </c>
      <c r="E23" s="40">
        <f t="shared" si="0"/>
        <v>11789.559351985059</v>
      </c>
      <c r="F23" s="40">
        <f t="shared" si="1"/>
        <v>11789.5</v>
      </c>
      <c r="G23" s="40">
        <f t="shared" si="2"/>
        <v>4.8095999794895761E-2</v>
      </c>
      <c r="K23" s="40">
        <f t="shared" si="5"/>
        <v>4.8095999794895761E-2</v>
      </c>
      <c r="O23" s="40">
        <f t="shared" ca="1" si="3"/>
        <v>4.8600243837289718E-2</v>
      </c>
      <c r="Q23" s="53">
        <f t="shared" si="4"/>
        <v>43035.529999999795</v>
      </c>
    </row>
    <row r="24" spans="1:23" s="40" customFormat="1" ht="12.95" customHeight="1" x14ac:dyDescent="0.2">
      <c r="A24" s="31" t="s">
        <v>0</v>
      </c>
      <c r="B24" s="32" t="s">
        <v>2</v>
      </c>
      <c r="C24" s="36">
        <v>58066.99599999981</v>
      </c>
      <c r="D24" s="36">
        <v>3.0000000000000001E-3</v>
      </c>
      <c r="E24" s="40">
        <f t="shared" si="0"/>
        <v>11805.559806108717</v>
      </c>
      <c r="F24" s="40">
        <f t="shared" si="1"/>
        <v>11805.5</v>
      </c>
      <c r="G24" s="40">
        <f t="shared" si="2"/>
        <v>4.8463999810337555E-2</v>
      </c>
      <c r="K24" s="40">
        <f t="shared" si="5"/>
        <v>4.8463999810337555E-2</v>
      </c>
      <c r="O24" s="40">
        <f t="shared" ca="1" si="3"/>
        <v>4.8667199764350383E-2</v>
      </c>
      <c r="Q24" s="53">
        <f t="shared" si="4"/>
        <v>43048.49599999981</v>
      </c>
    </row>
    <row r="25" spans="1:23" s="40" customFormat="1" ht="12.95" customHeight="1" x14ac:dyDescent="0.2">
      <c r="A25" s="31" t="s">
        <v>1</v>
      </c>
      <c r="B25" s="32" t="s">
        <v>51</v>
      </c>
      <c r="C25" s="36">
        <v>58423.149940000003</v>
      </c>
      <c r="D25" s="36">
        <v>2.2000000000000001E-4</v>
      </c>
      <c r="E25" s="40">
        <f t="shared" si="0"/>
        <v>12245.065033466943</v>
      </c>
      <c r="F25" s="40">
        <f t="shared" si="1"/>
        <v>12245</v>
      </c>
      <c r="G25" s="40">
        <f t="shared" si="2"/>
        <v>5.2700000000186265E-2</v>
      </c>
      <c r="K25" s="40">
        <f t="shared" si="5"/>
        <v>5.2700000000186265E-2</v>
      </c>
      <c r="O25" s="40">
        <f t="shared" ca="1" si="3"/>
        <v>5.0506395385798084E-2</v>
      </c>
      <c r="Q25" s="53">
        <f t="shared" si="4"/>
        <v>43404.649940000003</v>
      </c>
    </row>
    <row r="26" spans="1:23" s="40" customFormat="1" ht="12.95" customHeight="1" x14ac:dyDescent="0.2">
      <c r="A26" s="33" t="s">
        <v>54</v>
      </c>
      <c r="B26" s="33" t="s">
        <v>51</v>
      </c>
      <c r="C26" s="38">
        <v>59063.329268625006</v>
      </c>
      <c r="D26" s="39">
        <v>8.2299999999999995E-4</v>
      </c>
      <c r="E26" s="40">
        <f t="shared" si="0"/>
        <v>13035.066574309691</v>
      </c>
      <c r="F26" s="40">
        <f t="shared" si="1"/>
        <v>13035</v>
      </c>
      <c r="G26" s="40">
        <f t="shared" si="2"/>
        <v>5.3948625005432405E-2</v>
      </c>
      <c r="L26" s="40">
        <f t="shared" ref="L26:L37" si="6">+G26</f>
        <v>5.3948625005432405E-2</v>
      </c>
      <c r="O26" s="40">
        <f t="shared" ca="1" si="3"/>
        <v>5.3812344284418515E-2</v>
      </c>
      <c r="Q26" s="53">
        <f t="shared" si="4"/>
        <v>44044.829268625006</v>
      </c>
      <c r="W26" s="54" t="s">
        <v>56</v>
      </c>
    </row>
    <row r="27" spans="1:23" s="40" customFormat="1" ht="12.95" customHeight="1" x14ac:dyDescent="0.2">
      <c r="A27" s="33" t="s">
        <v>54</v>
      </c>
      <c r="B27" s="33" t="s">
        <v>2</v>
      </c>
      <c r="C27" s="38">
        <v>59063.735068638809</v>
      </c>
      <c r="D27" s="39">
        <v>1.8000000000000001E-4</v>
      </c>
      <c r="E27" s="40">
        <f t="shared" si="0"/>
        <v>13035.567344362462</v>
      </c>
      <c r="F27" s="40">
        <f t="shared" si="1"/>
        <v>13035.5</v>
      </c>
      <c r="G27" s="40">
        <f t="shared" si="2"/>
        <v>5.457263880816754E-2</v>
      </c>
      <c r="L27" s="40">
        <f t="shared" si="6"/>
        <v>5.457263880816754E-2</v>
      </c>
      <c r="O27" s="40">
        <f t="shared" ca="1" si="3"/>
        <v>5.3814436657139163E-2</v>
      </c>
      <c r="Q27" s="53">
        <f t="shared" si="4"/>
        <v>44045.235068638809</v>
      </c>
      <c r="W27" s="54" t="s">
        <v>56</v>
      </c>
    </row>
    <row r="28" spans="1:23" s="40" customFormat="1" ht="12.95" customHeight="1" x14ac:dyDescent="0.2">
      <c r="A28" s="33" t="s">
        <v>54</v>
      </c>
      <c r="B28" s="33" t="s">
        <v>51</v>
      </c>
      <c r="C28" s="38">
        <v>59072.243158818223</v>
      </c>
      <c r="D28" s="39">
        <v>5.6400000000000005E-4</v>
      </c>
      <c r="E28" s="40">
        <f t="shared" si="0"/>
        <v>13046.066596760696</v>
      </c>
      <c r="F28" s="40">
        <f t="shared" si="1"/>
        <v>13046</v>
      </c>
      <c r="G28" s="40">
        <f t="shared" si="2"/>
        <v>5.3966818224580493E-2</v>
      </c>
      <c r="L28" s="40">
        <f t="shared" si="6"/>
        <v>5.3966818224580493E-2</v>
      </c>
      <c r="O28" s="40">
        <f t="shared" ca="1" si="3"/>
        <v>5.3858376484272726E-2</v>
      </c>
      <c r="Q28" s="53">
        <f t="shared" si="4"/>
        <v>44053.743158818223</v>
      </c>
      <c r="W28" s="54" t="s">
        <v>56</v>
      </c>
    </row>
    <row r="29" spans="1:23" s="40" customFormat="1" ht="12.95" customHeight="1" x14ac:dyDescent="0.2">
      <c r="A29" s="33" t="s">
        <v>54</v>
      </c>
      <c r="B29" s="33" t="s">
        <v>2</v>
      </c>
      <c r="C29" s="38">
        <v>59072.6486588181</v>
      </c>
      <c r="D29" s="39">
        <v>3.79E-4</v>
      </c>
      <c r="E29" s="40">
        <f t="shared" si="0"/>
        <v>13046.566996586793</v>
      </c>
      <c r="F29" s="40">
        <f t="shared" si="1"/>
        <v>13046.5</v>
      </c>
      <c r="G29" s="40">
        <f t="shared" si="2"/>
        <v>5.4290818101435434E-2</v>
      </c>
      <c r="L29" s="40">
        <f t="shared" si="6"/>
        <v>5.4290818101435434E-2</v>
      </c>
      <c r="O29" s="40">
        <f t="shared" ca="1" si="3"/>
        <v>5.3860468856993374E-2</v>
      </c>
      <c r="Q29" s="53">
        <f t="shared" si="4"/>
        <v>44054.1486588181</v>
      </c>
      <c r="W29" s="54" t="s">
        <v>56</v>
      </c>
    </row>
    <row r="30" spans="1:23" s="40" customFormat="1" ht="12.95" customHeight="1" x14ac:dyDescent="0.2">
      <c r="A30" s="33" t="s">
        <v>54</v>
      </c>
      <c r="B30" s="33" t="s">
        <v>51</v>
      </c>
      <c r="C30" s="38">
        <v>59085.209049046505</v>
      </c>
      <c r="D30" s="39">
        <v>1.0510000000000001E-3</v>
      </c>
      <c r="E30" s="40">
        <f t="shared" si="0"/>
        <v>13062.066915422565</v>
      </c>
      <c r="F30" s="40">
        <f t="shared" si="1"/>
        <v>13062</v>
      </c>
      <c r="G30" s="40">
        <f t="shared" si="2"/>
        <v>5.4225046507781371E-2</v>
      </c>
      <c r="L30" s="40">
        <f t="shared" si="6"/>
        <v>5.4225046507781371E-2</v>
      </c>
      <c r="O30" s="40">
        <f t="shared" ca="1" si="3"/>
        <v>5.392533241133339E-2</v>
      </c>
      <c r="Q30" s="53">
        <f t="shared" si="4"/>
        <v>44066.709049046505</v>
      </c>
      <c r="W30" s="54" t="s">
        <v>56</v>
      </c>
    </row>
    <row r="31" spans="1:23" s="40" customFormat="1" ht="12.95" customHeight="1" x14ac:dyDescent="0.2">
      <c r="A31" s="33" t="s">
        <v>54</v>
      </c>
      <c r="B31" s="33" t="s">
        <v>2</v>
      </c>
      <c r="C31" s="38">
        <v>59085.614169064444</v>
      </c>
      <c r="D31" s="39">
        <v>1.5699999999999999E-4</v>
      </c>
      <c r="E31" s="40">
        <f t="shared" si="0"/>
        <v>13062.56684633893</v>
      </c>
      <c r="F31" s="40">
        <f t="shared" si="1"/>
        <v>13062.5</v>
      </c>
      <c r="G31" s="40">
        <f t="shared" si="2"/>
        <v>5.4169064445886761E-2</v>
      </c>
      <c r="L31" s="40">
        <f t="shared" si="6"/>
        <v>5.4169064445886761E-2</v>
      </c>
      <c r="O31" s="40">
        <f t="shared" ca="1" si="3"/>
        <v>5.3927424784054039E-2</v>
      </c>
      <c r="Q31" s="53">
        <f t="shared" si="4"/>
        <v>44067.114169064444</v>
      </c>
      <c r="W31" s="54" t="s">
        <v>56</v>
      </c>
    </row>
    <row r="32" spans="1:23" s="40" customFormat="1" ht="12.95" customHeight="1" x14ac:dyDescent="0.2">
      <c r="A32" s="33" t="s">
        <v>54</v>
      </c>
      <c r="B32" s="33" t="s">
        <v>51</v>
      </c>
      <c r="C32" s="38">
        <v>59089.260759256314</v>
      </c>
      <c r="D32" s="39">
        <v>1.023E-3</v>
      </c>
      <c r="E32" s="40">
        <f t="shared" si="0"/>
        <v>13067.066853979895</v>
      </c>
      <c r="F32" s="40">
        <f t="shared" si="1"/>
        <v>13067</v>
      </c>
      <c r="G32" s="40">
        <f t="shared" si="2"/>
        <v>5.4175256314920262E-2</v>
      </c>
      <c r="L32" s="40">
        <f t="shared" si="6"/>
        <v>5.4175256314920262E-2</v>
      </c>
      <c r="O32" s="40">
        <f t="shared" ca="1" si="3"/>
        <v>5.3946256138539851E-2</v>
      </c>
      <c r="Q32" s="53">
        <f t="shared" si="4"/>
        <v>44070.760759256314</v>
      </c>
      <c r="W32" s="54" t="s">
        <v>56</v>
      </c>
    </row>
    <row r="33" spans="1:23" s="40" customFormat="1" ht="12.95" customHeight="1" x14ac:dyDescent="0.2">
      <c r="A33" s="33" t="s">
        <v>54</v>
      </c>
      <c r="B33" s="33" t="s">
        <v>2</v>
      </c>
      <c r="C33" s="38">
        <v>59089.666039280128</v>
      </c>
      <c r="D33" s="39">
        <v>1.6899999999999999E-4</v>
      </c>
      <c r="E33" s="40">
        <f t="shared" si="0"/>
        <v>13067.56698234857</v>
      </c>
      <c r="F33" s="40">
        <f t="shared" si="1"/>
        <v>13067.5</v>
      </c>
      <c r="G33" s="40">
        <f t="shared" si="2"/>
        <v>5.4279280127957463E-2</v>
      </c>
      <c r="L33" s="40">
        <f t="shared" si="6"/>
        <v>5.4279280127957463E-2</v>
      </c>
      <c r="O33" s="40">
        <f t="shared" ca="1" si="3"/>
        <v>5.3948348511260499E-2</v>
      </c>
      <c r="Q33" s="53">
        <f t="shared" si="4"/>
        <v>44071.166039280128</v>
      </c>
      <c r="W33" s="54" t="s">
        <v>56</v>
      </c>
    </row>
    <row r="34" spans="1:23" s="40" customFormat="1" ht="12.95" customHeight="1" x14ac:dyDescent="0.2">
      <c r="A34" s="33" t="s">
        <v>54</v>
      </c>
      <c r="B34" s="33" t="s">
        <v>51</v>
      </c>
      <c r="C34" s="38">
        <v>59098.984989524353</v>
      </c>
      <c r="D34" s="39">
        <v>9.59E-4</v>
      </c>
      <c r="E34" s="40">
        <f t="shared" si="0"/>
        <v>13079.066861714853</v>
      </c>
      <c r="F34" s="40">
        <f t="shared" si="1"/>
        <v>13079</v>
      </c>
      <c r="G34" s="40">
        <f t="shared" si="2"/>
        <v>5.4181524355954025E-2</v>
      </c>
      <c r="L34" s="40">
        <f t="shared" si="6"/>
        <v>5.4181524355954025E-2</v>
      </c>
      <c r="O34" s="40">
        <f t="shared" ca="1" si="3"/>
        <v>5.3996473083835352E-2</v>
      </c>
      <c r="Q34" s="53">
        <f t="shared" si="4"/>
        <v>44080.484989524353</v>
      </c>
      <c r="W34" s="54" t="s">
        <v>56</v>
      </c>
    </row>
    <row r="35" spans="1:23" s="40" customFormat="1" ht="12.95" customHeight="1" x14ac:dyDescent="0.2">
      <c r="A35" s="33" t="s">
        <v>54</v>
      </c>
      <c r="B35" s="33" t="s">
        <v>2</v>
      </c>
      <c r="C35" s="38">
        <v>59099.389029522892</v>
      </c>
      <c r="D35" s="39">
        <v>1.5100000000000001E-4</v>
      </c>
      <c r="E35" s="40">
        <f t="shared" si="0"/>
        <v>13079.565459853116</v>
      </c>
      <c r="F35" s="40">
        <f t="shared" si="1"/>
        <v>13079.5</v>
      </c>
      <c r="G35" s="40">
        <f t="shared" si="2"/>
        <v>5.3045522894535679E-2</v>
      </c>
      <c r="L35" s="40">
        <f t="shared" si="6"/>
        <v>5.3045522894535679E-2</v>
      </c>
      <c r="O35" s="40">
        <f t="shared" ca="1" si="3"/>
        <v>5.3998565456556E-2</v>
      </c>
      <c r="Q35" s="53">
        <f t="shared" si="4"/>
        <v>44080.889029522892</v>
      </c>
      <c r="W35" s="54" t="s">
        <v>56</v>
      </c>
    </row>
    <row r="36" spans="1:23" s="40" customFormat="1" ht="12.95" customHeight="1" x14ac:dyDescent="0.2">
      <c r="A36" s="33" t="s">
        <v>54</v>
      </c>
      <c r="B36" s="33" t="s">
        <v>51</v>
      </c>
      <c r="C36" s="38">
        <v>59112.760839757044</v>
      </c>
      <c r="D36" s="39">
        <v>1.256E-3</v>
      </c>
      <c r="E36" s="40">
        <f t="shared" si="0"/>
        <v>13096.066696641761</v>
      </c>
      <c r="F36" s="40">
        <f t="shared" si="1"/>
        <v>13096</v>
      </c>
      <c r="G36" s="40">
        <f t="shared" si="2"/>
        <v>5.4047757046646439E-2</v>
      </c>
      <c r="L36" s="40">
        <f t="shared" si="6"/>
        <v>5.4047757046646439E-2</v>
      </c>
      <c r="O36" s="40">
        <f t="shared" ca="1" si="3"/>
        <v>5.4067613756337313E-2</v>
      </c>
      <c r="Q36" s="53">
        <f t="shared" si="4"/>
        <v>44094.260839757044</v>
      </c>
      <c r="W36" s="54" t="s">
        <v>56</v>
      </c>
    </row>
    <row r="37" spans="1:23" s="40" customFormat="1" ht="12.95" customHeight="1" x14ac:dyDescent="0.2">
      <c r="A37" s="33" t="s">
        <v>54</v>
      </c>
      <c r="B37" s="33" t="s">
        <v>2</v>
      </c>
      <c r="C37" s="38">
        <v>59113.165149785113</v>
      </c>
      <c r="D37" s="39">
        <v>2.4000000000000001E-4</v>
      </c>
      <c r="E37" s="40">
        <f t="shared" si="0"/>
        <v>13096.565628005008</v>
      </c>
      <c r="F37" s="40">
        <f t="shared" si="1"/>
        <v>13096.5</v>
      </c>
      <c r="G37" s="40">
        <f t="shared" si="2"/>
        <v>5.3181785115157254E-2</v>
      </c>
      <c r="L37" s="40">
        <f t="shared" si="6"/>
        <v>5.3181785115157254E-2</v>
      </c>
      <c r="O37" s="40">
        <f t="shared" ca="1" si="3"/>
        <v>5.4069706129057954E-2</v>
      </c>
      <c r="Q37" s="53">
        <f t="shared" si="4"/>
        <v>44094.665149785113</v>
      </c>
      <c r="W37" s="54" t="s">
        <v>56</v>
      </c>
    </row>
    <row r="38" spans="1:23" s="40" customFormat="1" ht="12.95" customHeight="1" x14ac:dyDescent="0.2">
      <c r="A38" s="33" t="s">
        <v>53</v>
      </c>
      <c r="B38" s="34" t="s">
        <v>2</v>
      </c>
      <c r="C38" s="37">
        <v>60222.949773999862</v>
      </c>
      <c r="D38" s="37">
        <v>1.8E-3</v>
      </c>
      <c r="E38" s="40">
        <f t="shared" si="0"/>
        <v>14466.074957549143</v>
      </c>
      <c r="F38" s="40">
        <f t="shared" si="1"/>
        <v>14466</v>
      </c>
      <c r="G38" s="40">
        <f t="shared" si="2"/>
        <v>6.0741999863239471E-2</v>
      </c>
      <c r="K38" s="40">
        <f t="shared" si="5"/>
        <v>6.0741999863239471E-2</v>
      </c>
      <c r="O38" s="40">
        <f t="shared" ca="1" si="3"/>
        <v>5.9800715010906925E-2</v>
      </c>
      <c r="Q38" s="53">
        <f t="shared" si="4"/>
        <v>45204.449773999862</v>
      </c>
      <c r="W38" s="54" t="s">
        <v>56</v>
      </c>
    </row>
    <row r="39" spans="1:23" s="40" customFormat="1" ht="12.95" customHeight="1" x14ac:dyDescent="0.2">
      <c r="C39" s="52"/>
      <c r="D39" s="52"/>
    </row>
    <row r="40" spans="1:23" s="40" customFormat="1" ht="12.95" customHeight="1" x14ac:dyDescent="0.2">
      <c r="C40" s="52"/>
      <c r="D40" s="52"/>
    </row>
    <row r="41" spans="1:23" s="40" customFormat="1" ht="12.95" customHeight="1" x14ac:dyDescent="0.2">
      <c r="C41" s="52"/>
      <c r="D41" s="52"/>
    </row>
    <row r="42" spans="1:23" s="40" customFormat="1" ht="12.95" customHeight="1" x14ac:dyDescent="0.2">
      <c r="C42" s="52"/>
      <c r="D42" s="52"/>
    </row>
    <row r="43" spans="1:23" s="40" customFormat="1" ht="12.95" customHeight="1" x14ac:dyDescent="0.2">
      <c r="C43" s="52"/>
      <c r="D43" s="52"/>
    </row>
    <row r="44" spans="1:23" s="40" customFormat="1" ht="12.95" customHeight="1" x14ac:dyDescent="0.2">
      <c r="C44" s="46"/>
      <c r="D44" s="46"/>
    </row>
    <row r="45" spans="1:23" s="40" customFormat="1" ht="12.95" customHeight="1" x14ac:dyDescent="0.2">
      <c r="C45" s="46"/>
      <c r="D45" s="46"/>
    </row>
    <row r="46" spans="1:23" s="40" customFormat="1" ht="12.95" customHeight="1" x14ac:dyDescent="0.2">
      <c r="C46" s="46"/>
      <c r="D46" s="46"/>
    </row>
    <row r="47" spans="1:23" s="40" customFormat="1" ht="12.95" customHeight="1" x14ac:dyDescent="0.2">
      <c r="C47" s="46"/>
      <c r="D47" s="46"/>
    </row>
    <row r="48" spans="1:23" s="40" customFormat="1" ht="12.95" customHeight="1" x14ac:dyDescent="0.2">
      <c r="C48" s="46"/>
      <c r="D48" s="46"/>
    </row>
    <row r="49" spans="3:4" s="40" customFormat="1" ht="12.95" customHeight="1" x14ac:dyDescent="0.2">
      <c r="C49" s="46"/>
      <c r="D49" s="46"/>
    </row>
    <row r="50" spans="3:4" s="40" customFormat="1" ht="12.95" customHeight="1" x14ac:dyDescent="0.2">
      <c r="C50" s="46"/>
      <c r="D50" s="46"/>
    </row>
    <row r="51" spans="3:4" s="40" customFormat="1" ht="12.95" customHeight="1" x14ac:dyDescent="0.2">
      <c r="C51" s="46"/>
      <c r="D51" s="46"/>
    </row>
    <row r="52" spans="3:4" s="40" customFormat="1" ht="12.95" customHeight="1" x14ac:dyDescent="0.2">
      <c r="C52" s="46"/>
      <c r="D52" s="46"/>
    </row>
    <row r="53" spans="3:4" s="40" customFormat="1" ht="12.95" customHeight="1" x14ac:dyDescent="0.2">
      <c r="C53" s="46"/>
      <c r="D53" s="46"/>
    </row>
    <row r="54" spans="3:4" s="40" customFormat="1" ht="12.95" customHeight="1" x14ac:dyDescent="0.2">
      <c r="C54" s="46"/>
      <c r="D54" s="46"/>
    </row>
    <row r="55" spans="3:4" s="40" customFormat="1" ht="12.95" customHeight="1" x14ac:dyDescent="0.2">
      <c r="C55" s="46"/>
      <c r="D55" s="46"/>
    </row>
    <row r="56" spans="3:4" s="40" customFormat="1" ht="12.95" customHeight="1" x14ac:dyDescent="0.2">
      <c r="C56" s="46"/>
      <c r="D56" s="46"/>
    </row>
    <row r="57" spans="3:4" s="40" customFormat="1" ht="12.95" customHeight="1" x14ac:dyDescent="0.2">
      <c r="C57" s="46"/>
      <c r="D57" s="46"/>
    </row>
    <row r="58" spans="3:4" s="40" customFormat="1" ht="12.95" customHeight="1" x14ac:dyDescent="0.2">
      <c r="C58" s="46"/>
      <c r="D58" s="46"/>
    </row>
    <row r="59" spans="3:4" s="40" customFormat="1" ht="12.95" customHeight="1" x14ac:dyDescent="0.2">
      <c r="C59" s="46"/>
      <c r="D59" s="46"/>
    </row>
    <row r="60" spans="3:4" s="40" customFormat="1" ht="12.95" customHeight="1" x14ac:dyDescent="0.2">
      <c r="C60" s="46"/>
      <c r="D60" s="46"/>
    </row>
    <row r="61" spans="3:4" s="40" customFormat="1" ht="12.95" customHeight="1" x14ac:dyDescent="0.2">
      <c r="C61" s="46"/>
      <c r="D61" s="46"/>
    </row>
    <row r="62" spans="3:4" s="40" customFormat="1" ht="12.95" customHeight="1" x14ac:dyDescent="0.2">
      <c r="C62" s="46"/>
      <c r="D62" s="46"/>
    </row>
    <row r="63" spans="3:4" s="40" customFormat="1" ht="12.95" customHeight="1" x14ac:dyDescent="0.2">
      <c r="C63" s="46"/>
      <c r="D63" s="46"/>
    </row>
    <row r="64" spans="3:4" s="40" customFormat="1" ht="12.95" customHeight="1" x14ac:dyDescent="0.2">
      <c r="C64" s="46"/>
      <c r="D64" s="46"/>
    </row>
    <row r="65" spans="3:4" s="40" customFormat="1" ht="12.95" customHeight="1" x14ac:dyDescent="0.2">
      <c r="C65" s="46"/>
      <c r="D65" s="46"/>
    </row>
    <row r="66" spans="3:4" s="40" customFormat="1" ht="12.95" customHeight="1" x14ac:dyDescent="0.2">
      <c r="C66" s="46"/>
      <c r="D66" s="46"/>
    </row>
    <row r="67" spans="3:4" s="40" customFormat="1" ht="12.95" customHeight="1" x14ac:dyDescent="0.2">
      <c r="C67" s="46"/>
      <c r="D67" s="46"/>
    </row>
    <row r="68" spans="3:4" s="40" customFormat="1" ht="12.95" customHeight="1" x14ac:dyDescent="0.2">
      <c r="C68" s="46"/>
      <c r="D68" s="46"/>
    </row>
    <row r="69" spans="3:4" s="40" customFormat="1" ht="12.95" customHeight="1" x14ac:dyDescent="0.2">
      <c r="C69" s="46"/>
      <c r="D69" s="46"/>
    </row>
    <row r="70" spans="3:4" s="40" customFormat="1" ht="12.95" customHeight="1" x14ac:dyDescent="0.2">
      <c r="C70" s="46"/>
      <c r="D70" s="46"/>
    </row>
    <row r="71" spans="3:4" s="40" customFormat="1" ht="12.95" customHeight="1" x14ac:dyDescent="0.2">
      <c r="C71" s="46"/>
      <c r="D71" s="46"/>
    </row>
    <row r="72" spans="3:4" s="40" customFormat="1" ht="12.95" customHeight="1" x14ac:dyDescent="0.2">
      <c r="C72" s="46"/>
      <c r="D72" s="46"/>
    </row>
    <row r="73" spans="3:4" s="40" customFormat="1" ht="12.95" customHeight="1" x14ac:dyDescent="0.2">
      <c r="C73" s="46"/>
      <c r="D73" s="46"/>
    </row>
    <row r="74" spans="3:4" s="40" customFormat="1" ht="12.95" customHeight="1" x14ac:dyDescent="0.2">
      <c r="C74" s="46"/>
      <c r="D74" s="46"/>
    </row>
    <row r="75" spans="3:4" s="40" customFormat="1" ht="12.95" customHeight="1" x14ac:dyDescent="0.2">
      <c r="C75" s="46"/>
      <c r="D75" s="46"/>
    </row>
    <row r="76" spans="3:4" s="40" customFormat="1" ht="12.95" customHeight="1" x14ac:dyDescent="0.2">
      <c r="C76" s="46"/>
      <c r="D76" s="46"/>
    </row>
    <row r="77" spans="3:4" s="40" customFormat="1" ht="12.95" customHeight="1" x14ac:dyDescent="0.2">
      <c r="C77" s="46"/>
      <c r="D77" s="46"/>
    </row>
    <row r="78" spans="3:4" s="40" customFormat="1" ht="12.95" customHeight="1" x14ac:dyDescent="0.2">
      <c r="C78" s="46"/>
      <c r="D78" s="46"/>
    </row>
    <row r="79" spans="3:4" s="40" customFormat="1" ht="12.95" customHeight="1" x14ac:dyDescent="0.2">
      <c r="C79" s="46"/>
      <c r="D79" s="46"/>
    </row>
    <row r="80" spans="3:4" s="40" customFormat="1" ht="12.95" customHeight="1" x14ac:dyDescent="0.2">
      <c r="C80" s="46"/>
      <c r="D80" s="46"/>
    </row>
    <row r="81" spans="3:4" s="40" customFormat="1" ht="12.95" customHeight="1" x14ac:dyDescent="0.2">
      <c r="C81" s="46"/>
      <c r="D81" s="46"/>
    </row>
    <row r="82" spans="3:4" s="40" customFormat="1" ht="12.95" customHeight="1" x14ac:dyDescent="0.2">
      <c r="C82" s="46"/>
      <c r="D82" s="46"/>
    </row>
    <row r="83" spans="3:4" s="40" customFormat="1" ht="12.95" customHeight="1" x14ac:dyDescent="0.2">
      <c r="C83" s="46"/>
      <c r="D83" s="46"/>
    </row>
    <row r="84" spans="3:4" s="40" customFormat="1" ht="12.95" customHeight="1" x14ac:dyDescent="0.2">
      <c r="C84" s="46"/>
      <c r="D84" s="46"/>
    </row>
    <row r="85" spans="3:4" s="40" customFormat="1" ht="12.95" customHeight="1" x14ac:dyDescent="0.2">
      <c r="C85" s="46"/>
      <c r="D85" s="46"/>
    </row>
    <row r="86" spans="3:4" s="40" customFormat="1" ht="12.95" customHeight="1" x14ac:dyDescent="0.2">
      <c r="C86" s="46"/>
      <c r="D86" s="46"/>
    </row>
    <row r="87" spans="3:4" s="40" customFormat="1" ht="12.95" customHeight="1" x14ac:dyDescent="0.2">
      <c r="C87" s="46"/>
      <c r="D87" s="46"/>
    </row>
    <row r="88" spans="3:4" s="40" customFormat="1" ht="12.95" customHeight="1" x14ac:dyDescent="0.2">
      <c r="C88" s="46"/>
      <c r="D88" s="46"/>
    </row>
    <row r="89" spans="3:4" s="40" customFormat="1" ht="12.95" customHeight="1" x14ac:dyDescent="0.2">
      <c r="C89" s="46"/>
      <c r="D89" s="46"/>
    </row>
    <row r="90" spans="3:4" s="40" customFormat="1" ht="12.95" customHeight="1" x14ac:dyDescent="0.2">
      <c r="C90" s="46"/>
      <c r="D90" s="46"/>
    </row>
    <row r="91" spans="3:4" s="40" customFormat="1" ht="12.95" customHeight="1" x14ac:dyDescent="0.2">
      <c r="C91" s="46"/>
      <c r="D91" s="46"/>
    </row>
    <row r="92" spans="3:4" s="40" customFormat="1" ht="12.95" customHeight="1" x14ac:dyDescent="0.2">
      <c r="C92" s="46"/>
      <c r="D92" s="46"/>
    </row>
    <row r="93" spans="3:4" s="40" customFormat="1" ht="12.95" customHeight="1" x14ac:dyDescent="0.2">
      <c r="C93" s="46"/>
      <c r="D93" s="46"/>
    </row>
    <row r="94" spans="3:4" s="40" customFormat="1" ht="12.95" customHeight="1" x14ac:dyDescent="0.2">
      <c r="C94" s="46"/>
      <c r="D94" s="46"/>
    </row>
    <row r="95" spans="3:4" s="40" customFormat="1" ht="12.95" customHeight="1" x14ac:dyDescent="0.2">
      <c r="C95" s="46"/>
      <c r="D95" s="46"/>
    </row>
    <row r="96" spans="3:4" s="40" customFormat="1" ht="12.95" customHeight="1" x14ac:dyDescent="0.2">
      <c r="C96" s="46"/>
      <c r="D96" s="46"/>
    </row>
    <row r="97" spans="3:4" s="40" customFormat="1" ht="12.95" customHeight="1" x14ac:dyDescent="0.2">
      <c r="C97" s="46"/>
      <c r="D97" s="46"/>
    </row>
    <row r="98" spans="3:4" s="40" customFormat="1" ht="12.95" customHeight="1" x14ac:dyDescent="0.2">
      <c r="C98" s="46"/>
      <c r="D98" s="46"/>
    </row>
    <row r="99" spans="3:4" s="40" customFormat="1" ht="12.95" customHeight="1" x14ac:dyDescent="0.2">
      <c r="C99" s="46"/>
      <c r="D99" s="46"/>
    </row>
    <row r="100" spans="3:4" s="40" customFormat="1" ht="12.95" customHeight="1" x14ac:dyDescent="0.2">
      <c r="C100" s="46"/>
      <c r="D100" s="46"/>
    </row>
    <row r="101" spans="3:4" s="40" customFormat="1" ht="12.95" customHeight="1" x14ac:dyDescent="0.2">
      <c r="C101" s="46"/>
      <c r="D101" s="46"/>
    </row>
    <row r="102" spans="3:4" s="40" customFormat="1" ht="12.95" customHeight="1" x14ac:dyDescent="0.2">
      <c r="C102" s="46"/>
      <c r="D102" s="46"/>
    </row>
    <row r="103" spans="3:4" s="40" customFormat="1" ht="12.95" customHeight="1" x14ac:dyDescent="0.2">
      <c r="C103" s="46"/>
      <c r="D103" s="46"/>
    </row>
    <row r="104" spans="3:4" s="40" customFormat="1" ht="12.95" customHeight="1" x14ac:dyDescent="0.2">
      <c r="C104" s="46"/>
      <c r="D104" s="46"/>
    </row>
    <row r="105" spans="3:4" s="40" customFormat="1" ht="12.95" customHeight="1" x14ac:dyDescent="0.2">
      <c r="C105" s="46"/>
      <c r="D105" s="46"/>
    </row>
    <row r="106" spans="3:4" s="40" customFormat="1" ht="12.95" customHeight="1" x14ac:dyDescent="0.2">
      <c r="C106" s="46"/>
      <c r="D106" s="46"/>
    </row>
    <row r="107" spans="3:4" s="40" customFormat="1" ht="12.95" customHeight="1" x14ac:dyDescent="0.2">
      <c r="C107" s="46"/>
      <c r="D107" s="46"/>
    </row>
    <row r="108" spans="3:4" s="40" customFormat="1" ht="12.95" customHeight="1" x14ac:dyDescent="0.2">
      <c r="C108" s="46"/>
      <c r="D108" s="46"/>
    </row>
    <row r="109" spans="3:4" s="40" customFormat="1" ht="12.95" customHeight="1" x14ac:dyDescent="0.2">
      <c r="C109" s="46"/>
      <c r="D109" s="46"/>
    </row>
    <row r="110" spans="3:4" s="40" customFormat="1" ht="12.95" customHeight="1" x14ac:dyDescent="0.2">
      <c r="C110" s="46"/>
      <c r="D110" s="46"/>
    </row>
    <row r="111" spans="3:4" s="40" customFormat="1" ht="12.95" customHeight="1" x14ac:dyDescent="0.2">
      <c r="C111" s="46"/>
      <c r="D111" s="46"/>
    </row>
    <row r="112" spans="3:4" s="40" customFormat="1" ht="12.95" customHeight="1" x14ac:dyDescent="0.2">
      <c r="C112" s="46"/>
      <c r="D112" s="46"/>
    </row>
    <row r="113" spans="3:4" s="40" customFormat="1" ht="12.95" customHeight="1" x14ac:dyDescent="0.2">
      <c r="C113" s="46"/>
      <c r="D113" s="46"/>
    </row>
    <row r="114" spans="3:4" s="40" customFormat="1" ht="12.95" customHeight="1" x14ac:dyDescent="0.2">
      <c r="C114" s="46"/>
      <c r="D114" s="46"/>
    </row>
    <row r="115" spans="3:4" s="40" customFormat="1" ht="12.95" customHeight="1" x14ac:dyDescent="0.2">
      <c r="C115" s="46"/>
      <c r="D115" s="46"/>
    </row>
    <row r="116" spans="3:4" s="40" customFormat="1" ht="12.95" customHeight="1" x14ac:dyDescent="0.2">
      <c r="C116" s="46"/>
      <c r="D116" s="46"/>
    </row>
    <row r="117" spans="3:4" s="40" customFormat="1" ht="12.95" customHeight="1" x14ac:dyDescent="0.2">
      <c r="C117" s="46"/>
      <c r="D117" s="46"/>
    </row>
    <row r="118" spans="3:4" s="40" customFormat="1" ht="12.95" customHeight="1" x14ac:dyDescent="0.2">
      <c r="C118" s="46"/>
      <c r="D118" s="46"/>
    </row>
    <row r="119" spans="3:4" s="40" customFormat="1" ht="12.95" customHeight="1" x14ac:dyDescent="0.2">
      <c r="C119" s="46"/>
      <c r="D119" s="46"/>
    </row>
    <row r="120" spans="3:4" s="40" customFormat="1" ht="12.95" customHeight="1" x14ac:dyDescent="0.2">
      <c r="C120" s="46"/>
      <c r="D120" s="46"/>
    </row>
    <row r="121" spans="3:4" s="40" customFormat="1" ht="12.95" customHeight="1" x14ac:dyDescent="0.2">
      <c r="C121" s="46"/>
      <c r="D121" s="46"/>
    </row>
    <row r="122" spans="3:4" s="40" customFormat="1" ht="12.95" customHeight="1" x14ac:dyDescent="0.2">
      <c r="C122" s="46"/>
      <c r="D122" s="46"/>
    </row>
    <row r="123" spans="3:4" s="40" customFormat="1" ht="12.95" customHeight="1" x14ac:dyDescent="0.2">
      <c r="C123" s="46"/>
      <c r="D123" s="46"/>
    </row>
    <row r="124" spans="3:4" s="40" customFormat="1" ht="12.95" customHeight="1" x14ac:dyDescent="0.2">
      <c r="C124" s="46"/>
      <c r="D124" s="46"/>
    </row>
    <row r="125" spans="3:4" s="40" customFormat="1" ht="12.95" customHeight="1" x14ac:dyDescent="0.2">
      <c r="C125" s="46"/>
      <c r="D125" s="46"/>
    </row>
    <row r="126" spans="3:4" s="40" customFormat="1" ht="12.95" customHeight="1" x14ac:dyDescent="0.2">
      <c r="C126" s="46"/>
      <c r="D126" s="46"/>
    </row>
    <row r="127" spans="3:4" s="40" customFormat="1" ht="12.95" customHeight="1" x14ac:dyDescent="0.2">
      <c r="C127" s="46"/>
      <c r="D127" s="46"/>
    </row>
    <row r="128" spans="3:4" s="40" customFormat="1" ht="12.95" customHeight="1" x14ac:dyDescent="0.2">
      <c r="C128" s="46"/>
      <c r="D128" s="46"/>
    </row>
    <row r="129" spans="3:4" s="40" customFormat="1" ht="12.95" customHeight="1" x14ac:dyDescent="0.2">
      <c r="C129" s="46"/>
      <c r="D129" s="46"/>
    </row>
    <row r="130" spans="3:4" s="40" customFormat="1" ht="12.95" customHeight="1" x14ac:dyDescent="0.2">
      <c r="C130" s="46"/>
      <c r="D130" s="46"/>
    </row>
    <row r="131" spans="3:4" s="40" customFormat="1" ht="12.95" customHeight="1" x14ac:dyDescent="0.2">
      <c r="C131" s="46"/>
      <c r="D131" s="46"/>
    </row>
    <row r="132" spans="3:4" s="40" customFormat="1" ht="12.95" customHeight="1" x14ac:dyDescent="0.2">
      <c r="C132" s="46"/>
      <c r="D132" s="46"/>
    </row>
    <row r="133" spans="3:4" s="40" customFormat="1" ht="12.95" customHeight="1" x14ac:dyDescent="0.2">
      <c r="C133" s="46"/>
      <c r="D133" s="46"/>
    </row>
    <row r="134" spans="3:4" s="40" customFormat="1" ht="12.95" customHeight="1" x14ac:dyDescent="0.2">
      <c r="C134" s="46"/>
      <c r="D134" s="46"/>
    </row>
    <row r="135" spans="3:4" s="40" customFormat="1" ht="12.95" customHeight="1" x14ac:dyDescent="0.2">
      <c r="C135" s="46"/>
      <c r="D135" s="46"/>
    </row>
    <row r="136" spans="3:4" s="40" customFormat="1" ht="12.95" customHeight="1" x14ac:dyDescent="0.2">
      <c r="C136" s="46"/>
      <c r="D136" s="46"/>
    </row>
    <row r="137" spans="3:4" s="40" customFormat="1" ht="12.95" customHeight="1" x14ac:dyDescent="0.2">
      <c r="C137" s="46"/>
      <c r="D137" s="46"/>
    </row>
    <row r="138" spans="3:4" s="40" customFormat="1" ht="12.95" customHeight="1" x14ac:dyDescent="0.2">
      <c r="C138" s="46"/>
      <c r="D138" s="46"/>
    </row>
    <row r="139" spans="3:4" s="40" customFormat="1" ht="12.95" customHeight="1" x14ac:dyDescent="0.2">
      <c r="C139" s="46"/>
      <c r="D139" s="46"/>
    </row>
    <row r="140" spans="3:4" s="40" customFormat="1" ht="12.95" customHeight="1" x14ac:dyDescent="0.2">
      <c r="C140" s="46"/>
      <c r="D140" s="46"/>
    </row>
    <row r="141" spans="3:4" s="40" customFormat="1" ht="12.95" customHeight="1" x14ac:dyDescent="0.2">
      <c r="C141" s="46"/>
      <c r="D141" s="46"/>
    </row>
    <row r="142" spans="3:4" s="40" customFormat="1" ht="12.95" customHeight="1" x14ac:dyDescent="0.2">
      <c r="C142" s="46"/>
      <c r="D142" s="46"/>
    </row>
    <row r="143" spans="3:4" s="40" customFormat="1" ht="12.95" customHeight="1" x14ac:dyDescent="0.2">
      <c r="C143" s="46"/>
      <c r="D143" s="46"/>
    </row>
    <row r="144" spans="3:4" s="40" customFormat="1" ht="12.95" customHeight="1" x14ac:dyDescent="0.2">
      <c r="C144" s="46"/>
      <c r="D144" s="46"/>
    </row>
    <row r="145" spans="3:4" s="40" customFormat="1" ht="12.95" customHeight="1" x14ac:dyDescent="0.2">
      <c r="C145" s="46"/>
      <c r="D145" s="46"/>
    </row>
    <row r="146" spans="3:4" s="40" customFormat="1" ht="12.95" customHeight="1" x14ac:dyDescent="0.2">
      <c r="C146" s="46"/>
      <c r="D146" s="46"/>
    </row>
    <row r="147" spans="3:4" s="40" customFormat="1" ht="12.95" customHeight="1" x14ac:dyDescent="0.2">
      <c r="C147" s="46"/>
      <c r="D147" s="46"/>
    </row>
    <row r="148" spans="3:4" s="40" customFormat="1" ht="12.95" customHeight="1" x14ac:dyDescent="0.2">
      <c r="C148" s="46"/>
      <c r="D148" s="46"/>
    </row>
    <row r="149" spans="3:4" s="40" customFormat="1" ht="12.95" customHeight="1" x14ac:dyDescent="0.2">
      <c r="C149" s="46"/>
      <c r="D149" s="46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S40">
    <sortCondition ref="C21:C40"/>
  </sortState>
  <phoneticPr fontId="7" type="noConversion"/>
  <hyperlinks>
    <hyperlink ref="H63246" r:id="rId1" display="http://vsolj.cetus-net.org/bulletin.html" xr:uid="{00000000-0004-0000-0000-000000000000}"/>
    <hyperlink ref="H63239" r:id="rId2" display="https://www.aavso.org/ejaavso" xr:uid="{00000000-0004-0000-0000-000001000000}"/>
    <hyperlink ref="I63246" r:id="rId3" display="http://vsolj.cetus-net.org/bulletin.html" xr:uid="{00000000-0004-0000-0000-000002000000}"/>
    <hyperlink ref="AQ56897" r:id="rId4" display="http://cdsbib.u-strasbg.fr/cgi-bin/cdsbib?1990RMxAA..21..381G" xr:uid="{00000000-0004-0000-0000-000003000000}"/>
    <hyperlink ref="H63243" r:id="rId5" display="https://www.aavso.org/ejaavso" xr:uid="{00000000-0004-0000-0000-000004000000}"/>
    <hyperlink ref="AP4261" r:id="rId6" display="http://cdsbib.u-strasbg.fr/cgi-bin/cdsbib?1990RMxAA..21..381G" xr:uid="{00000000-0004-0000-0000-000005000000}"/>
    <hyperlink ref="AP4264" r:id="rId7" display="http://cdsbib.u-strasbg.fr/cgi-bin/cdsbib?1990RMxAA..21..381G" xr:uid="{00000000-0004-0000-0000-000006000000}"/>
    <hyperlink ref="AP4262" r:id="rId8" display="http://cdsbib.u-strasbg.fr/cgi-bin/cdsbib?1990RMxAA..21..381G" xr:uid="{00000000-0004-0000-0000-000007000000}"/>
    <hyperlink ref="AP4246" r:id="rId9" display="http://cdsbib.u-strasbg.fr/cgi-bin/cdsbib?1990RMxAA..21..381G" xr:uid="{00000000-0004-0000-0000-000008000000}"/>
    <hyperlink ref="AQ4475" r:id="rId10" display="http://cdsbib.u-strasbg.fr/cgi-bin/cdsbib?1990RMxAA..21..381G" xr:uid="{00000000-0004-0000-0000-000009000000}"/>
    <hyperlink ref="AQ4479" r:id="rId11" display="http://cdsbib.u-strasbg.fr/cgi-bin/cdsbib?1990RMxAA..21..381G" xr:uid="{00000000-0004-0000-0000-00000A000000}"/>
    <hyperlink ref="AQ64159" r:id="rId12" display="http://cdsbib.u-strasbg.fr/cgi-bin/cdsbib?1990RMxAA..21..381G" xr:uid="{00000000-0004-0000-0000-00000B000000}"/>
    <hyperlink ref="I1367" r:id="rId13" display="http://vsolj.cetus-net.org/bulletin.html" xr:uid="{00000000-0004-0000-0000-00000C000000}"/>
    <hyperlink ref="H1367" r:id="rId14" display="http://vsolj.cetus-net.org/bulletin.html" xr:uid="{00000000-0004-0000-0000-00000D000000}"/>
    <hyperlink ref="AQ64820" r:id="rId15" display="http://cdsbib.u-strasbg.fr/cgi-bin/cdsbib?1990RMxAA..21..381G" xr:uid="{00000000-0004-0000-0000-00000E000000}"/>
    <hyperlink ref="AQ64819" r:id="rId16" display="http://cdsbib.u-strasbg.fr/cgi-bin/cdsbib?1990RMxAA..21..381G" xr:uid="{00000000-0004-0000-0000-00000F000000}"/>
    <hyperlink ref="AP2537" r:id="rId17" display="http://cdsbib.u-strasbg.fr/cgi-bin/cdsbib?1990RMxAA..21..381G" xr:uid="{00000000-0004-0000-0000-000010000000}"/>
    <hyperlink ref="AP2555" r:id="rId18" display="http://cdsbib.u-strasbg.fr/cgi-bin/cdsbib?1990RMxAA..21..381G" xr:uid="{00000000-0004-0000-0000-000011000000}"/>
    <hyperlink ref="AP2556" r:id="rId19" display="http://cdsbib.u-strasbg.fr/cgi-bin/cdsbib?1990RMxAA..21..381G" xr:uid="{00000000-0004-0000-0000-000012000000}"/>
    <hyperlink ref="AP255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2024-01-16T06:07:03Z</dcterms:modified>
</cp:coreProperties>
</file>