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927B45B-192B-47D0-A70D-B6D1FF55791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D9" i="1"/>
  <c r="E9" i="1"/>
  <c r="F16" i="1"/>
  <c r="F17" i="1" s="1"/>
  <c r="C17" i="1"/>
  <c r="Q21" i="1"/>
  <c r="E22" i="1"/>
  <c r="F22" i="1"/>
  <c r="G22" i="1" s="1"/>
  <c r="K22" i="1" s="1"/>
  <c r="E21" i="1"/>
  <c r="F21" i="1"/>
  <c r="G21" i="1"/>
  <c r="I21" i="1" s="1"/>
  <c r="E24" i="1"/>
  <c r="F24" i="1" s="1"/>
  <c r="G24" i="1" s="1"/>
  <c r="K24" i="1" s="1"/>
  <c r="E23" i="1"/>
  <c r="F23" i="1" s="1"/>
  <c r="G23" i="1" s="1"/>
  <c r="K23" i="1" s="1"/>
  <c r="E25" i="1"/>
  <c r="F25" i="1"/>
  <c r="G25" i="1" s="1"/>
  <c r="K25" i="1" s="1"/>
  <c r="C11" i="1"/>
  <c r="C12" i="1"/>
  <c r="C16" i="1" l="1"/>
  <c r="D18" i="1" s="1"/>
  <c r="O25" i="1"/>
  <c r="C15" i="1"/>
  <c r="O23" i="1"/>
  <c r="O24" i="1"/>
  <c r="O21" i="1"/>
  <c r="O22" i="1"/>
  <c r="C18" i="1" l="1"/>
  <c r="F18" i="1"/>
  <c r="F19" i="1" s="1"/>
</calcChain>
</file>

<file path=xl/sharedStrings.xml><?xml version="1.0" encoding="utf-8"?>
<sst xmlns="http://schemas.openxmlformats.org/spreadsheetml/2006/main" count="62" uniqueCount="50">
  <si>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</si>
  <si>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</si>
  <si>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</si>
  <si>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</si>
  <si>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</si>
  <si>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</si>
  <si>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</si>
  <si>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</si>
  <si>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</si>
  <si>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</si>
  <si>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</si>
  <si>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</si>
  <si>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</si>
  <si>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</si>
  <si>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</si>
  <si>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</si>
  <si>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</si>
  <si>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</si>
  <si>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</si>
  <si>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</si>
  <si>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</si>
  <si>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</si>
  <si>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</si>
  <si>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</si>
  <si>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</si>
  <si>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</si>
  <si>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</si>
  <si>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</si>
  <si>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</si>
  <si>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</si>
  <si>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</si>
  <si>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</si>
  <si>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</si>
  <si>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</si>
  <si>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</si>
  <si>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</si>
  <si>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</si>
  <si>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</si>
  <si>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</si>
  <si>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</si>
  <si>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</si>
  <si>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</si>
  <si>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CG Phe</t>
  </si>
  <si>
    <t>2015L</t>
  </si>
  <si>
    <t>HIP_16103</t>
  </si>
  <si>
    <t>EW</t>
  </si>
  <si>
    <t>VSX</t>
  </si>
  <si>
    <t>OEJV 0168</t>
  </si>
  <si>
    <t>I</t>
  </si>
  <si>
    <t>CG Phe /  HIP_16103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</si>
</sst>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6" xfId="0" applyFont="1" applyBorder="1">
      <alignment vertical="top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Phe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54-4D9C-AD2C-7BC42E4AE9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54-4D9C-AD2C-7BC42E4AE9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54-4D9C-AD2C-7BC42E4AE9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-2.0510000031208619E-3</c:v>
                </c:pt>
                <c:pt idx="2">
                  <c:v>-1.5810000040801242E-3</c:v>
                </c:pt>
                <c:pt idx="3">
                  <c:v>-1.0910000055446289E-3</c:v>
                </c:pt>
                <c:pt idx="4">
                  <c:v>8.5899999248795211E-4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54-4D9C-AD2C-7BC42E4AE9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54-4D9C-AD2C-7BC42E4AE9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54-4D9C-AD2C-7BC42E4AE9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6.9999999999999999E-4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54-4D9C-AD2C-7BC42E4AE9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-2.1684043449710089E-19</c:v>
                </c:pt>
                <c:pt idx="1">
                  <c:v>-9.6600000506441564E-4</c:v>
                </c:pt>
                <c:pt idx="2">
                  <c:v>-9.6600000506441564E-4</c:v>
                </c:pt>
                <c:pt idx="3">
                  <c:v>-9.6600000506441564E-4</c:v>
                </c:pt>
                <c:pt idx="4">
                  <c:v>-9.6600000506441564E-4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54-4D9C-AD2C-7BC42E4AE9A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13521</c:v>
                </c:pt>
                <c:pt idx="2">
                  <c:v>13521</c:v>
                </c:pt>
                <c:pt idx="3">
                  <c:v>13521</c:v>
                </c:pt>
                <c:pt idx="4">
                  <c:v>13521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54-4D9C-AD2C-7BC42E4A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51728"/>
        <c:axId val="1"/>
      </c:scatterChart>
      <c:valAx>
        <c:axId val="640451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451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1F4F3F-C34F-93DF-C50F-1AEFC250F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9" sqref="F9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49</v>
      </c>
      <c r="F1" s="33" t="s">
        <v>42</v>
      </c>
      <c r="G1" s="34" t="s">
        <v>43</v>
      </c>
      <c r="H1" s="35"/>
      <c r="I1" s="36" t="s">
        <v>44</v>
      </c>
      <c r="J1" s="33" t="s">
        <v>42</v>
      </c>
      <c r="K1" s="37">
        <v>23.313022</v>
      </c>
      <c r="L1" s="38">
        <v>-41.151820000000001</v>
      </c>
      <c r="M1" s="39">
        <v>51872.828000000001</v>
      </c>
      <c r="N1" s="39">
        <v>0.370751</v>
      </c>
      <c r="O1" s="40" t="s">
        <v>45</v>
      </c>
    </row>
    <row r="2" spans="1:15">
      <c r="A2" t="s">
        <v>23</v>
      </c>
      <c r="B2" t="s">
        <v>45</v>
      </c>
      <c r="C2" s="30"/>
      <c r="D2" s="3"/>
    </row>
    <row r="3" spans="1:15" ht="13.5" thickBot="1"/>
    <row r="4" spans="1:15" ht="14.25" thickTop="1" thickBot="1">
      <c r="A4" s="5" t="s">
        <v>0</v>
      </c>
      <c r="C4" s="27" t="s">
        <v>37</v>
      </c>
      <c r="D4" s="28" t="s">
        <v>37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4">
        <v>51872.828000000001</v>
      </c>
      <c r="D7" s="29" t="s">
        <v>46</v>
      </c>
    </row>
    <row r="8" spans="1:15">
      <c r="A8" t="s">
        <v>3</v>
      </c>
      <c r="C8" s="44">
        <v>0.370751</v>
      </c>
      <c r="D8" s="29" t="s">
        <v>46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-2.1684043449710089E-19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-7.1444420165994783E-8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56885.751304999998</v>
      </c>
      <c r="E15" s="14" t="s">
        <v>34</v>
      </c>
      <c r="F15" s="31">
        <v>1</v>
      </c>
    </row>
    <row r="16" spans="1:15">
      <c r="A16" s="16" t="s">
        <v>4</v>
      </c>
      <c r="B16" s="10"/>
      <c r="C16" s="17">
        <f ca="1">+C8+C12</f>
        <v>0.37075092855557984</v>
      </c>
      <c r="E16" s="14" t="s">
        <v>30</v>
      </c>
      <c r="F16" s="32">
        <f ca="1">NOW()+15018.5+$C$5/24</f>
        <v>60326.58415023148</v>
      </c>
    </row>
    <row r="17" spans="1:18" ht="13.5" thickBot="1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22802.5</v>
      </c>
    </row>
    <row r="18" spans="1:18" ht="14.25" thickTop="1" thickBot="1">
      <c r="A18" s="16" t="s">
        <v>5</v>
      </c>
      <c r="B18" s="10"/>
      <c r="C18" s="19">
        <f ca="1">+C15</f>
        <v>56885.751304999998</v>
      </c>
      <c r="D18" s="20">
        <f ca="1">+C16</f>
        <v>0.37075092855557984</v>
      </c>
      <c r="E18" s="14" t="s">
        <v>36</v>
      </c>
      <c r="F18" s="23">
        <f ca="1">ROUND(2*(F16-$C$15)/$C$16,0)/2+F15</f>
        <v>9281.5</v>
      </c>
    </row>
    <row r="19" spans="1:18" ht="13.5" thickTop="1">
      <c r="E19" s="14" t="s">
        <v>31</v>
      </c>
      <c r="F19" s="18">
        <f ca="1">+$C$15+$C$16*F18-15018.5-$C$5/24</f>
        <v>45308.77188172195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46</v>
      </c>
      <c r="C21" s="8">
        <v>51872.828000000001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-2.1684043449710089E-19</v>
      </c>
      <c r="Q21" s="2">
        <f>+C21-15018.5</f>
        <v>36854.328000000001</v>
      </c>
    </row>
    <row r="22" spans="1:18">
      <c r="A22" s="41" t="s">
        <v>47</v>
      </c>
      <c r="B22" s="42" t="s">
        <v>48</v>
      </c>
      <c r="C22" s="43">
        <v>56885.750220000002</v>
      </c>
      <c r="D22" s="41">
        <v>5.9999999999999995E-4</v>
      </c>
      <c r="E22">
        <f>+(C22-C$7)/C$8</f>
        <v>13520.994467985252</v>
      </c>
      <c r="F22">
        <f>ROUND(2*E22,0)/2</f>
        <v>13521</v>
      </c>
      <c r="G22">
        <f>+C22-(C$7+F22*C$8)</f>
        <v>-2.0510000031208619E-3</v>
      </c>
      <c r="K22">
        <f>+G22</f>
        <v>-2.0510000031208619E-3</v>
      </c>
      <c r="O22">
        <f ca="1">+C$11+C$12*$F22</f>
        <v>-9.6600000506441564E-4</v>
      </c>
      <c r="Q22" s="2">
        <f>+C22-15018.5</f>
        <v>41867.250220000002</v>
      </c>
    </row>
    <row r="23" spans="1:18">
      <c r="A23" s="41" t="s">
        <v>47</v>
      </c>
      <c r="B23" s="42" t="s">
        <v>48</v>
      </c>
      <c r="C23" s="43">
        <v>56885.750690000001</v>
      </c>
      <c r="D23" s="41">
        <v>1E-3</v>
      </c>
      <c r="E23">
        <f>+(C23-C$7)/C$8</f>
        <v>13520.995735682438</v>
      </c>
      <c r="F23">
        <f>ROUND(2*E23,0)/2</f>
        <v>13521</v>
      </c>
      <c r="G23">
        <f>+C23-(C$7+F23*C$8)</f>
        <v>-1.5810000040801242E-3</v>
      </c>
      <c r="K23">
        <f>+G23</f>
        <v>-1.5810000040801242E-3</v>
      </c>
      <c r="O23">
        <f ca="1">+C$11+C$12*$F23</f>
        <v>-9.6600000506441564E-4</v>
      </c>
      <c r="Q23" s="2">
        <f>+C23-15018.5</f>
        <v>41867.250690000001</v>
      </c>
    </row>
    <row r="24" spans="1:18">
      <c r="A24" s="41" t="s">
        <v>47</v>
      </c>
      <c r="B24" s="42" t="s">
        <v>48</v>
      </c>
      <c r="C24" s="43">
        <v>56885.751179999999</v>
      </c>
      <c r="D24" s="41">
        <v>6.9999999999999999E-4</v>
      </c>
      <c r="E24">
        <f>+(C24-C$7)/C$8</f>
        <v>13520.997057324183</v>
      </c>
      <c r="F24">
        <f>ROUND(2*E24,0)/2</f>
        <v>13521</v>
      </c>
      <c r="G24">
        <f>+C24-(C$7+F24*C$8)</f>
        <v>-1.0910000055446289E-3</v>
      </c>
      <c r="K24">
        <f>+G24</f>
        <v>-1.0910000055446289E-3</v>
      </c>
      <c r="O24">
        <f ca="1">+C$11+C$12*$F24</f>
        <v>-9.6600000506441564E-4</v>
      </c>
      <c r="Q24" s="2">
        <f>+C24-15018.5</f>
        <v>41867.251179999999</v>
      </c>
    </row>
    <row r="25" spans="1:18">
      <c r="A25" s="41" t="s">
        <v>47</v>
      </c>
      <c r="B25" s="42" t="s">
        <v>48</v>
      </c>
      <c r="C25" s="43">
        <v>56885.753129999997</v>
      </c>
      <c r="D25" s="41">
        <v>5.9999999999999995E-4</v>
      </c>
      <c r="E25">
        <f>+(C25-C$7)/C$8</f>
        <v>13521.002316918892</v>
      </c>
      <c r="F25">
        <f>ROUND(2*E25,0)/2</f>
        <v>13521</v>
      </c>
      <c r="G25">
        <f>+C25-(C$7+F25*C$8)</f>
        <v>8.5899999248795211E-4</v>
      </c>
      <c r="K25">
        <f>+G25</f>
        <v>8.5899999248795211E-4</v>
      </c>
      <c r="O25">
        <f ca="1">+C$11+C$12*$F25</f>
        <v>-9.6600000506441564E-4</v>
      </c>
      <c r="Q25" s="2">
        <f>+C25-15018.5</f>
        <v>41867.253129999997</v>
      </c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2024-01-17T01:01:10Z</dcterms:modified>
</cp:coreProperties>
</file>