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F10B9C2-2CC2-430D-A914-0F964AC3C3F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2" i="1"/>
  <c r="Q23" i="1"/>
  <c r="Q24" i="1"/>
  <c r="Q25" i="1"/>
  <c r="Q26" i="1"/>
  <c r="E22" i="1"/>
  <c r="F22" i="1" s="1"/>
  <c r="G22" i="1" s="1"/>
  <c r="K22" i="1" s="1"/>
  <c r="D9" i="1"/>
  <c r="E9" i="1"/>
  <c r="F16" i="1"/>
  <c r="C17" i="1"/>
  <c r="Q21" i="1"/>
  <c r="E26" i="1"/>
  <c r="F26" i="1" s="1"/>
  <c r="G26" i="1" s="1"/>
  <c r="K26" i="1" s="1"/>
  <c r="E23" i="1"/>
  <c r="F23" i="1" s="1"/>
  <c r="G23" i="1" s="1"/>
  <c r="K23" i="1" s="1"/>
  <c r="E21" i="1"/>
  <c r="F21" i="1" s="1"/>
  <c r="G21" i="1" s="1"/>
  <c r="K21" i="1" s="1"/>
  <c r="E25" i="1"/>
  <c r="F25" i="1" s="1"/>
  <c r="G25" i="1" s="1"/>
  <c r="K25" i="1" s="1"/>
  <c r="C12" i="1"/>
  <c r="C11" i="1"/>
  <c r="O25" i="1" l="1"/>
  <c r="C15" i="1"/>
  <c r="O21" i="1"/>
  <c r="O23" i="1"/>
  <c r="O24" i="1"/>
  <c r="O22" i="1"/>
  <c r="O26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<sst xmlns="http://schemas.openxmlformats.org/spreadsheetml/2006/main" count="61" uniqueCount="49">
  <si>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</si>
  <si>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</si>
  <si>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</si>
  <si>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</si>
  <si>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</si>
  <si>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</si>
  <si>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</si>
  <si>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</si>
  <si>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</si>
  <si>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</si>
  <si>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</si>
  <si>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</si>
  <si>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</si>
  <si>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</si>
  <si>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</si>
  <si>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</si>
  <si>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</si>
  <si>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</si>
  <si>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</si>
  <si>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</si>
  <si>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</si>
  <si>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</si>
  <si>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</si>
  <si>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</si>
  <si>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</si>
  <si>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</si>
  <si>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</si>
  <si>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</si>
  <si>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</si>
  <si>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</si>
  <si>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</si>
  <si>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</si>
  <si>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</si>
  <si>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</si>
  <si>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</si>
  <si>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</si>
  <si>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</si>
  <si>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</si>
  <si>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</si>
  <si>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</si>
  <si>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</si>
  <si>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SW Phe</t>
  </si>
  <si>
    <t>G7523-1064</t>
  </si>
  <si>
    <t>EA/SD</t>
  </si>
  <si>
    <t>SW Phe / GSC 7523-1064</t>
  </si>
  <si>
    <t>GCVS</t>
  </si>
  <si>
    <t>OEJV 0168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</si>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</sst>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5" fillId="0" borderId="6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Phe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8.9999999999999998E-4</c:v>
                  </c:pt>
                  <c:pt idx="4">
                    <c:v>1.5E-3</c:v>
                  </c:pt>
                  <c:pt idx="5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8.9999999999999998E-4</c:v>
                  </c:pt>
                  <c:pt idx="4">
                    <c:v>1.5E-3</c:v>
                  </c:pt>
                  <c:pt idx="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1716.5</c:v>
                </c:pt>
                <c:pt idx="2">
                  <c:v>1716.5</c:v>
                </c:pt>
                <c:pt idx="3">
                  <c:v>1716.5</c:v>
                </c:pt>
                <c:pt idx="4">
                  <c:v>1716.5</c:v>
                </c:pt>
                <c:pt idx="5">
                  <c:v>1717.5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C8-4871-BD4F-71DD4B2DB1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8.9999999999999998E-4</c:v>
                  </c:pt>
                  <c:pt idx="4">
                    <c:v>1.5E-3</c:v>
                  </c:pt>
                  <c:pt idx="5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8.9999999999999998E-4</c:v>
                  </c:pt>
                  <c:pt idx="4">
                    <c:v>1.5E-3</c:v>
                  </c:pt>
                  <c:pt idx="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1716.5</c:v>
                </c:pt>
                <c:pt idx="2">
                  <c:v>1716.5</c:v>
                </c:pt>
                <c:pt idx="3">
                  <c:v>1716.5</c:v>
                </c:pt>
                <c:pt idx="4">
                  <c:v>1716.5</c:v>
                </c:pt>
                <c:pt idx="5">
                  <c:v>1717.5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C8-4871-BD4F-71DD4B2DB1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8.9999999999999998E-4</c:v>
                  </c:pt>
                  <c:pt idx="4">
                    <c:v>1.5E-3</c:v>
                  </c:pt>
                  <c:pt idx="5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8.9999999999999998E-4</c:v>
                  </c:pt>
                  <c:pt idx="4">
                    <c:v>1.5E-3</c:v>
                  </c:pt>
                  <c:pt idx="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1716.5</c:v>
                </c:pt>
                <c:pt idx="2">
                  <c:v>1716.5</c:v>
                </c:pt>
                <c:pt idx="3">
                  <c:v>1716.5</c:v>
                </c:pt>
                <c:pt idx="4">
                  <c:v>1716.5</c:v>
                </c:pt>
                <c:pt idx="5">
                  <c:v>1717.5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C8-4871-BD4F-71DD4B2DB1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8.9999999999999998E-4</c:v>
                  </c:pt>
                  <c:pt idx="4">
                    <c:v>1.5E-3</c:v>
                  </c:pt>
                  <c:pt idx="5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8.9999999999999998E-4</c:v>
                  </c:pt>
                  <c:pt idx="4">
                    <c:v>1.5E-3</c:v>
                  </c:pt>
                  <c:pt idx="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1716.5</c:v>
                </c:pt>
                <c:pt idx="2">
                  <c:v>1716.5</c:v>
                </c:pt>
                <c:pt idx="3">
                  <c:v>1716.5</c:v>
                </c:pt>
                <c:pt idx="4">
                  <c:v>1716.5</c:v>
                </c:pt>
                <c:pt idx="5">
                  <c:v>1717.5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-0.34337874999619089</c:v>
                </c:pt>
                <c:pt idx="2">
                  <c:v>-0.34023874999547843</c:v>
                </c:pt>
                <c:pt idx="3">
                  <c:v>-0.34007874999952037</c:v>
                </c:pt>
                <c:pt idx="4">
                  <c:v>-0.33598874999734107</c:v>
                </c:pt>
                <c:pt idx="5">
                  <c:v>-1.306250000197906E-3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C8-4871-BD4F-71DD4B2DB1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8.9999999999999998E-4</c:v>
                  </c:pt>
                  <c:pt idx="4">
                    <c:v>1.5E-3</c:v>
                  </c:pt>
                  <c:pt idx="5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8.9999999999999998E-4</c:v>
                  </c:pt>
                  <c:pt idx="4">
                    <c:v>1.5E-3</c:v>
                  </c:pt>
                  <c:pt idx="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1716.5</c:v>
                </c:pt>
                <c:pt idx="2">
                  <c:v>1716.5</c:v>
                </c:pt>
                <c:pt idx="3">
                  <c:v>1716.5</c:v>
                </c:pt>
                <c:pt idx="4">
                  <c:v>1716.5</c:v>
                </c:pt>
                <c:pt idx="5">
                  <c:v>1717.5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C8-4871-BD4F-71DD4B2DB1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8.9999999999999998E-4</c:v>
                  </c:pt>
                  <c:pt idx="4">
                    <c:v>1.5E-3</c:v>
                  </c:pt>
                  <c:pt idx="5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8.9999999999999998E-4</c:v>
                  </c:pt>
                  <c:pt idx="4">
                    <c:v>1.5E-3</c:v>
                  </c:pt>
                  <c:pt idx="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1716.5</c:v>
                </c:pt>
                <c:pt idx="2">
                  <c:v>1716.5</c:v>
                </c:pt>
                <c:pt idx="3">
                  <c:v>1716.5</c:v>
                </c:pt>
                <c:pt idx="4">
                  <c:v>1716.5</c:v>
                </c:pt>
                <c:pt idx="5">
                  <c:v>1717.5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C8-4871-BD4F-71DD4B2DB1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8.9999999999999998E-4</c:v>
                  </c:pt>
                  <c:pt idx="4">
                    <c:v>1.5E-3</c:v>
                  </c:pt>
                  <c:pt idx="5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8.9999999999999998E-4</c:v>
                  </c:pt>
                  <c:pt idx="4">
                    <c:v>1.5E-3</c:v>
                  </c:pt>
                  <c:pt idx="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1716.5</c:v>
                </c:pt>
                <c:pt idx="2">
                  <c:v>1716.5</c:v>
                </c:pt>
                <c:pt idx="3">
                  <c:v>1716.5</c:v>
                </c:pt>
                <c:pt idx="4">
                  <c:v>1716.5</c:v>
                </c:pt>
                <c:pt idx="5">
                  <c:v>1717.5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C8-4871-BD4F-71DD4B2DB1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1716.5</c:v>
                </c:pt>
                <c:pt idx="2">
                  <c:v>1716.5</c:v>
                </c:pt>
                <c:pt idx="3">
                  <c:v>1716.5</c:v>
                </c:pt>
                <c:pt idx="4">
                  <c:v>1716.5</c:v>
                </c:pt>
                <c:pt idx="5">
                  <c:v>1717.5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-1.5787193972188751E-4</c:v>
                </c:pt>
                <c:pt idx="1">
                  <c:v>-0.27213498587907731</c:v>
                </c:pt>
                <c:pt idx="2">
                  <c:v>-0.27213498587907731</c:v>
                </c:pt>
                <c:pt idx="3">
                  <c:v>-0.27213498587907731</c:v>
                </c:pt>
                <c:pt idx="4">
                  <c:v>-0.27213498587907731</c:v>
                </c:pt>
                <c:pt idx="5">
                  <c:v>-0.27229343453269766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C8-4871-BD4F-71DD4B2DB15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1716.5</c:v>
                </c:pt>
                <c:pt idx="2">
                  <c:v>1716.5</c:v>
                </c:pt>
                <c:pt idx="3">
                  <c:v>1716.5</c:v>
                </c:pt>
                <c:pt idx="4">
                  <c:v>1716.5</c:v>
                </c:pt>
                <c:pt idx="5">
                  <c:v>1717.5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4C8-4871-BD4F-71DD4B2DB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876952"/>
        <c:axId val="1"/>
      </c:scatterChart>
      <c:valAx>
        <c:axId val="488876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8876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93DD11A-3C45-0E2C-80F7-D93AE905D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44</v>
      </c>
      <c r="F1" s="30" t="s">
        <v>41</v>
      </c>
      <c r="G1" s="31">
        <v>0</v>
      </c>
      <c r="H1" s="32"/>
      <c r="I1" s="39" t="s">
        <v>42</v>
      </c>
      <c r="J1" s="40" t="s">
        <v>41</v>
      </c>
      <c r="K1" s="34">
        <v>3.0000000000000001E-3</v>
      </c>
      <c r="L1" s="35">
        <v>-39.372900000000001</v>
      </c>
      <c r="M1" s="36">
        <v>52501.712099999997</v>
      </c>
      <c r="N1" s="36">
        <v>2.5530974999999998</v>
      </c>
      <c r="O1" s="33" t="s">
        <v>43</v>
      </c>
    </row>
    <row r="2" spans="1:15">
      <c r="A2" t="s">
        <v>23</v>
      </c>
      <c r="B2" t="s">
        <v>43</v>
      </c>
      <c r="C2" s="29"/>
      <c r="D2" s="3"/>
    </row>
    <row r="3" spans="1:15" ht="13.5" thickBot="1"/>
    <row r="4" spans="1:15" ht="14.25" thickTop="1" thickBot="1">
      <c r="A4" s="5" t="s">
        <v>0</v>
      </c>
      <c r="C4" s="26">
        <v>52501.712099999997</v>
      </c>
      <c r="D4" s="27">
        <v>2.5530974999999998</v>
      </c>
    </row>
    <row r="5" spans="1:15" ht="13.5" thickTop="1">
      <c r="A5" s="9" t="s">
        <v>28</v>
      </c>
      <c r="B5" s="10"/>
      <c r="C5" s="11">
        <v>-9.5</v>
      </c>
      <c r="D5" s="10" t="s">
        <v>29</v>
      </c>
      <c r="E5" s="10"/>
    </row>
    <row r="6" spans="1:15">
      <c r="A6" s="5" t="s">
        <v>1</v>
      </c>
    </row>
    <row r="7" spans="1:15">
      <c r="A7" t="s">
        <v>2</v>
      </c>
      <c r="C7" s="44">
        <v>52501.712099999997</v>
      </c>
      <c r="D7" s="28" t="s">
        <v>45</v>
      </c>
    </row>
    <row r="8" spans="1:15">
      <c r="A8" t="s">
        <v>3</v>
      </c>
      <c r="C8" s="44">
        <v>2.5530974999999998</v>
      </c>
      <c r="D8" s="28" t="s">
        <v>45</v>
      </c>
    </row>
    <row r="9" spans="1:15">
      <c r="A9" s="24" t="s">
        <v>32</v>
      </c>
      <c r="C9" s="45">
        <v>21</v>
      </c>
      <c r="D9" s="22" t="str">
        <f>"F"&amp;C9</f>
        <v>F21</v>
      </c>
      <c r="E9" s="23" t="str">
        <f>"G"&amp;C9</f>
        <v>G21</v>
      </c>
    </row>
    <row r="10" spans="1:15" ht="13.5" thickBot="1">
      <c r="A10" s="10"/>
      <c r="B10" s="10"/>
      <c r="C10" s="4" t="s">
        <v>19</v>
      </c>
      <c r="D10" s="4" t="s">
        <v>20</v>
      </c>
      <c r="E10" s="10"/>
    </row>
    <row r="11" spans="1:15">
      <c r="A11" s="10" t="s">
        <v>15</v>
      </c>
      <c r="B11" s="10"/>
      <c r="C11" s="21">
        <f ca="1">INTERCEPT(INDIRECT($E$9):G992,INDIRECT($D$9):F992)</f>
        <v>-1.5787193972188751E-4</v>
      </c>
      <c r="D11" s="3"/>
      <c r="E11" s="10"/>
    </row>
    <row r="12" spans="1:15">
      <c r="A12" s="10" t="s">
        <v>16</v>
      </c>
      <c r="B12" s="10"/>
      <c r="C12" s="21">
        <f ca="1">SLOPE(INDIRECT($E$9):G992,INDIRECT($D$9):F992)</f>
        <v>-1.5844865362036435E-4</v>
      </c>
      <c r="D12" s="3"/>
      <c r="E12" s="10"/>
    </row>
    <row r="13" spans="1:15">
      <c r="A13" s="10" t="s">
        <v>18</v>
      </c>
      <c r="B13" s="10"/>
      <c r="C13" s="3" t="s">
        <v>13</v>
      </c>
    </row>
    <row r="14" spans="1:15">
      <c r="A14" s="10"/>
      <c r="B14" s="10"/>
      <c r="C14" s="10"/>
    </row>
    <row r="15" spans="1:15">
      <c r="A15" s="12" t="s">
        <v>17</v>
      </c>
      <c r="B15" s="10"/>
      <c r="C15" s="13">
        <f ca="1">(C7+C11)+(C8+C12)*INT(MAX(F21:F3533))</f>
        <v>56885.108293289792</v>
      </c>
      <c r="E15" s="14" t="s">
        <v>34</v>
      </c>
      <c r="F15" s="37">
        <v>1</v>
      </c>
    </row>
    <row r="16" spans="1:15">
      <c r="A16" s="16" t="s">
        <v>4</v>
      </c>
      <c r="B16" s="10"/>
      <c r="C16" s="17">
        <f ca="1">+C8+C12</f>
        <v>2.5529390513463794</v>
      </c>
      <c r="E16" s="14" t="s">
        <v>30</v>
      </c>
      <c r="F16" s="38">
        <f ca="1">NOW()+15018.5+$C$5/24</f>
        <v>60326.586011689811</v>
      </c>
    </row>
    <row r="17" spans="1:18" ht="13.5" thickBot="1">
      <c r="A17" s="14" t="s">
        <v>27</v>
      </c>
      <c r="B17" s="10"/>
      <c r="C17" s="10">
        <f>COUNT(C21:C2191)</f>
        <v>6</v>
      </c>
      <c r="E17" s="14" t="s">
        <v>35</v>
      </c>
      <c r="F17" s="15">
        <f ca="1">ROUND(2*(F16-$C$7)/$C$8,0)/2+F15</f>
        <v>3066</v>
      </c>
    </row>
    <row r="18" spans="1:18" ht="14.25" thickTop="1" thickBot="1">
      <c r="A18" s="16" t="s">
        <v>5</v>
      </c>
      <c r="B18" s="10"/>
      <c r="C18" s="19">
        <f ca="1">+C15</f>
        <v>56885.108293289792</v>
      </c>
      <c r="D18" s="20">
        <f ca="1">+C16</f>
        <v>2.5529390513463794</v>
      </c>
      <c r="E18" s="14" t="s">
        <v>36</v>
      </c>
      <c r="F18" s="23">
        <f ca="1">ROUND(2*(F16-$C$15)/$C$16,0)/2+F15</f>
        <v>1349</v>
      </c>
    </row>
    <row r="19" spans="1:18" ht="13.5" thickTop="1">
      <c r="E19" s="14" t="s">
        <v>31</v>
      </c>
      <c r="F19" s="18">
        <f ca="1">+$C$15+$C$16*F18-15018.5-$C$5/24</f>
        <v>45310.91890688939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5" t="s">
        <v>33</v>
      </c>
    </row>
    <row r="21" spans="1:18">
      <c r="A21" t="s">
        <v>45</v>
      </c>
      <c r="C21" s="8">
        <v>52501.712099999997</v>
      </c>
      <c r="D21" s="8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K21">
        <f t="shared" ref="K21:K26" si="3">+G21</f>
        <v>0</v>
      </c>
      <c r="O21">
        <f t="shared" ref="O21:O26" ca="1" si="4">+C$11+C$12*$F21</f>
        <v>-1.5787193972188751E-4</v>
      </c>
      <c r="Q21" s="2">
        <f t="shared" ref="Q21:Q26" si="5">+C21-15018.5</f>
        <v>37483.212099999997</v>
      </c>
    </row>
    <row r="22" spans="1:18">
      <c r="A22" s="41" t="s">
        <v>46</v>
      </c>
      <c r="B22" s="42" t="s">
        <v>47</v>
      </c>
      <c r="C22" s="43">
        <v>56883.760580000002</v>
      </c>
      <c r="D22" s="41">
        <v>1.2999999999999999E-3</v>
      </c>
      <c r="E22">
        <f t="shared" si="0"/>
        <v>1716.3655050384896</v>
      </c>
      <c r="F22">
        <f t="shared" si="1"/>
        <v>1716.5</v>
      </c>
      <c r="G22">
        <f t="shared" si="2"/>
        <v>-0.34337874999619089</v>
      </c>
      <c r="K22">
        <f t="shared" si="3"/>
        <v>-0.34337874999619089</v>
      </c>
      <c r="O22">
        <f t="shared" ca="1" si="4"/>
        <v>-0.27213498587907731</v>
      </c>
      <c r="Q22" s="2">
        <f t="shared" si="5"/>
        <v>41865.260580000002</v>
      </c>
    </row>
    <row r="23" spans="1:18">
      <c r="A23" s="41" t="s">
        <v>46</v>
      </c>
      <c r="B23" s="42" t="s">
        <v>47</v>
      </c>
      <c r="C23" s="43">
        <v>56883.763720000003</v>
      </c>
      <c r="D23" s="41">
        <v>6.9999999999999999E-4</v>
      </c>
      <c r="E23">
        <f t="shared" si="0"/>
        <v>1716.3667349170983</v>
      </c>
      <c r="F23">
        <f t="shared" si="1"/>
        <v>1716.5</v>
      </c>
      <c r="G23">
        <f t="shared" si="2"/>
        <v>-0.34023874999547843</v>
      </c>
      <c r="K23">
        <f t="shared" si="3"/>
        <v>-0.34023874999547843</v>
      </c>
      <c r="O23">
        <f t="shared" ca="1" si="4"/>
        <v>-0.27213498587907731</v>
      </c>
      <c r="Q23" s="2">
        <f t="shared" si="5"/>
        <v>41865.263720000003</v>
      </c>
    </row>
    <row r="24" spans="1:18">
      <c r="A24" s="41" t="s">
        <v>46</v>
      </c>
      <c r="B24" s="42" t="s">
        <v>47</v>
      </c>
      <c r="C24" s="43">
        <v>56883.763879999999</v>
      </c>
      <c r="D24" s="41">
        <v>8.9999999999999998E-4</v>
      </c>
      <c r="E24">
        <f t="shared" si="0"/>
        <v>1716.3667975860703</v>
      </c>
      <c r="F24">
        <f t="shared" si="1"/>
        <v>1716.5</v>
      </c>
      <c r="G24">
        <f t="shared" si="2"/>
        <v>-0.34007874999952037</v>
      </c>
      <c r="K24">
        <f t="shared" si="3"/>
        <v>-0.34007874999952037</v>
      </c>
      <c r="O24">
        <f t="shared" ca="1" si="4"/>
        <v>-0.27213498587907731</v>
      </c>
      <c r="Q24" s="2">
        <f t="shared" si="5"/>
        <v>41865.263879999999</v>
      </c>
    </row>
    <row r="25" spans="1:18">
      <c r="A25" s="41" t="s">
        <v>46</v>
      </c>
      <c r="B25" s="42" t="s">
        <v>47</v>
      </c>
      <c r="C25" s="43">
        <v>56883.767970000001</v>
      </c>
      <c r="D25" s="41">
        <v>1.5E-3</v>
      </c>
      <c r="E25">
        <f t="shared" si="0"/>
        <v>1716.3683995617105</v>
      </c>
      <c r="F25">
        <f t="shared" si="1"/>
        <v>1716.5</v>
      </c>
      <c r="G25">
        <f t="shared" si="2"/>
        <v>-0.33598874999734107</v>
      </c>
      <c r="K25">
        <f t="shared" si="3"/>
        <v>-0.33598874999734107</v>
      </c>
      <c r="O25">
        <f t="shared" ca="1" si="4"/>
        <v>-0.27213498587907731</v>
      </c>
      <c r="Q25" s="2">
        <f t="shared" si="5"/>
        <v>41865.267970000001</v>
      </c>
    </row>
    <row r="26" spans="1:18">
      <c r="A26" s="41" t="s">
        <v>46</v>
      </c>
      <c r="B26" s="42" t="s">
        <v>48</v>
      </c>
      <c r="C26" s="43">
        <v>56886.655749999998</v>
      </c>
      <c r="D26" s="41">
        <v>1.5E-3</v>
      </c>
      <c r="E26">
        <f t="shared" si="0"/>
        <v>1717.4994883665827</v>
      </c>
      <c r="F26">
        <f t="shared" si="1"/>
        <v>1717.5</v>
      </c>
      <c r="G26">
        <f t="shared" si="2"/>
        <v>-1.306250000197906E-3</v>
      </c>
      <c r="K26">
        <f t="shared" si="3"/>
        <v>-1.306250000197906E-3</v>
      </c>
      <c r="O26">
        <f t="shared" ca="1" si="4"/>
        <v>-0.27229343453269766</v>
      </c>
      <c r="Q26" s="2">
        <f t="shared" si="5"/>
        <v>41868.155749999998</v>
      </c>
    </row>
    <row r="27" spans="1:18">
      <c r="C27" s="8"/>
      <c r="D27" s="8"/>
      <c r="Q27" s="2"/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2024-01-17T01:03:51Z</dcterms:modified>
</cp:coreProperties>
</file>