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41E22A3-15C6-4B5F-ABD8-13B53C5F15F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E27" i="1"/>
  <c r="F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E35" i="1"/>
  <c r="F35" i="1"/>
  <c r="G35" i="1"/>
  <c r="E36" i="1"/>
  <c r="F36" i="1"/>
  <c r="G36" i="1"/>
  <c r="E37" i="1"/>
  <c r="F37" i="1"/>
  <c r="G37" i="1"/>
  <c r="E38" i="1"/>
  <c r="F38" i="1"/>
  <c r="E39" i="1"/>
  <c r="F39" i="1"/>
  <c r="G39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E51" i="1"/>
  <c r="F51" i="1"/>
  <c r="G51" i="1"/>
  <c r="E52" i="1"/>
  <c r="F52" i="1"/>
  <c r="G52" i="1"/>
  <c r="E53" i="1"/>
  <c r="F53" i="1"/>
  <c r="G53" i="1"/>
  <c r="E54" i="1"/>
  <c r="F54" i="1"/>
  <c r="E55" i="1"/>
  <c r="F55" i="1"/>
  <c r="G55" i="1"/>
  <c r="E56" i="1"/>
  <c r="F56" i="1"/>
  <c r="G56" i="1"/>
  <c r="E57" i="1"/>
  <c r="F57" i="1"/>
  <c r="G57" i="1"/>
  <c r="E60" i="1"/>
  <c r="F60" i="1"/>
  <c r="E61" i="1"/>
  <c r="F61" i="1"/>
  <c r="G61" i="1"/>
  <c r="E41" i="1"/>
  <c r="F41" i="1"/>
  <c r="G41" i="1"/>
  <c r="E43" i="1"/>
  <c r="F43" i="1"/>
  <c r="G43" i="1"/>
  <c r="E58" i="1"/>
  <c r="F58" i="1"/>
  <c r="G58" i="1"/>
  <c r="E70" i="1"/>
  <c r="F70" i="1"/>
  <c r="G70" i="1"/>
  <c r="E59" i="1"/>
  <c r="F59" i="1"/>
  <c r="G59" i="1"/>
  <c r="E63" i="1"/>
  <c r="F63" i="1"/>
  <c r="G63" i="1"/>
  <c r="E64" i="1"/>
  <c r="F64" i="1"/>
  <c r="G64" i="1"/>
  <c r="E66" i="1"/>
  <c r="F66" i="1"/>
  <c r="G66" i="1"/>
  <c r="E67" i="1"/>
  <c r="F67" i="1"/>
  <c r="G67" i="1"/>
  <c r="E68" i="1"/>
  <c r="F68" i="1"/>
  <c r="G68" i="1"/>
  <c r="E73" i="1"/>
  <c r="F73" i="1"/>
  <c r="G73" i="1"/>
  <c r="E74" i="1"/>
  <c r="F74" i="1"/>
  <c r="G74" i="1"/>
  <c r="E75" i="1"/>
  <c r="F75" i="1"/>
  <c r="G75" i="1"/>
  <c r="E40" i="1"/>
  <c r="F40" i="1"/>
  <c r="E42" i="1"/>
  <c r="F42" i="1"/>
  <c r="G42" i="1"/>
  <c r="E71" i="1"/>
  <c r="F71" i="1"/>
  <c r="G71" i="1"/>
  <c r="E72" i="1"/>
  <c r="F72" i="1"/>
  <c r="G72" i="1"/>
  <c r="E62" i="1"/>
  <c r="F62" i="1"/>
  <c r="E65" i="1"/>
  <c r="F65" i="1"/>
  <c r="G65" i="1"/>
  <c r="E69" i="1"/>
  <c r="F69" i="1"/>
  <c r="G69" i="1"/>
  <c r="E76" i="1"/>
  <c r="F76" i="1"/>
  <c r="G76" i="1"/>
  <c r="E77" i="1"/>
  <c r="F77" i="1"/>
  <c r="G34" i="1"/>
  <c r="R34" i="1"/>
  <c r="G50" i="1"/>
  <c r="R50" i="1"/>
  <c r="G60" i="1"/>
  <c r="R60" i="1"/>
  <c r="C13" i="1"/>
  <c r="G26" i="1"/>
  <c r="K26" i="1"/>
  <c r="G27" i="1"/>
  <c r="S27" i="1"/>
  <c r="G38" i="1"/>
  <c r="S38" i="1"/>
  <c r="G54" i="1"/>
  <c r="S54" i="1"/>
  <c r="G40" i="1"/>
  <c r="S40" i="1"/>
  <c r="G62" i="1"/>
  <c r="S62" i="1"/>
  <c r="G77" i="1"/>
  <c r="S7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4" i="1"/>
  <c r="Q45" i="1"/>
  <c r="Q46" i="1"/>
  <c r="Q47" i="1"/>
  <c r="Q48" i="1"/>
  <c r="Q49" i="1"/>
  <c r="K50" i="1"/>
  <c r="Q50" i="1"/>
  <c r="Q51" i="1"/>
  <c r="Q52" i="1"/>
  <c r="Q53" i="1"/>
  <c r="Q54" i="1"/>
  <c r="Q55" i="1"/>
  <c r="Q56" i="1"/>
  <c r="Q57" i="1"/>
  <c r="K60" i="1"/>
  <c r="Q60" i="1"/>
  <c r="Q61" i="1"/>
  <c r="D14" i="1"/>
  <c r="C14" i="1"/>
  <c r="D13" i="1"/>
  <c r="F12" i="1"/>
  <c r="F13" i="1" s="1"/>
  <c r="K62" i="1"/>
  <c r="Q77" i="1"/>
  <c r="Q76" i="1"/>
  <c r="Q75" i="1"/>
  <c r="Q74" i="1"/>
  <c r="Q73" i="1"/>
  <c r="Q69" i="1"/>
  <c r="Q68" i="1"/>
  <c r="Q67" i="1"/>
  <c r="Q66" i="1"/>
  <c r="Q65" i="1"/>
  <c r="Q64" i="1"/>
  <c r="Q63" i="1"/>
  <c r="Q62" i="1"/>
  <c r="Q59" i="1"/>
  <c r="Q70" i="1"/>
  <c r="Q71" i="1"/>
  <c r="Q72" i="1"/>
  <c r="Q41" i="1"/>
  <c r="Q42" i="1"/>
  <c r="Q43" i="1"/>
  <c r="J40" i="1"/>
  <c r="Q40" i="1"/>
  <c r="C17" i="1"/>
  <c r="Q58" i="1"/>
  <c r="K76" i="1"/>
  <c r="S76" i="1"/>
  <c r="S42" i="1"/>
  <c r="J42" i="1"/>
  <c r="R68" i="1"/>
  <c r="K68" i="1"/>
  <c r="R59" i="1"/>
  <c r="K59" i="1"/>
  <c r="K48" i="1"/>
  <c r="S48" i="1"/>
  <c r="K28" i="1"/>
  <c r="R28" i="1"/>
  <c r="S69" i="1"/>
  <c r="K69" i="1"/>
  <c r="K70" i="1"/>
  <c r="R70" i="1"/>
  <c r="K53" i="1"/>
  <c r="R53" i="1"/>
  <c r="K47" i="1"/>
  <c r="R47" i="1"/>
  <c r="K33" i="1"/>
  <c r="S33" i="1"/>
  <c r="R22" i="1"/>
  <c r="K22" i="1"/>
  <c r="K65" i="1"/>
  <c r="S65" i="1"/>
  <c r="K67" i="1"/>
  <c r="R67" i="1"/>
  <c r="R52" i="1"/>
  <c r="K52" i="1"/>
  <c r="K32" i="1"/>
  <c r="R32" i="1"/>
  <c r="K21" i="1"/>
  <c r="R21" i="1"/>
  <c r="R66" i="1"/>
  <c r="K66" i="1"/>
  <c r="R58" i="1"/>
  <c r="K58" i="1"/>
  <c r="K57" i="1"/>
  <c r="S57" i="1"/>
  <c r="K51" i="1"/>
  <c r="S51" i="1"/>
  <c r="S46" i="1"/>
  <c r="K46" i="1"/>
  <c r="K37" i="1"/>
  <c r="R37" i="1"/>
  <c r="K31" i="1"/>
  <c r="R31" i="1"/>
  <c r="K75" i="1"/>
  <c r="R75" i="1"/>
  <c r="J43" i="1"/>
  <c r="N43" i="1"/>
  <c r="R43" i="1"/>
  <c r="K56" i="1"/>
  <c r="R56" i="1"/>
  <c r="K36" i="1"/>
  <c r="S36" i="1"/>
  <c r="K74" i="1"/>
  <c r="R74" i="1"/>
  <c r="K64" i="1"/>
  <c r="R64" i="1"/>
  <c r="K55" i="1"/>
  <c r="S55" i="1"/>
  <c r="R45" i="1"/>
  <c r="K45" i="1"/>
  <c r="K35" i="1"/>
  <c r="S35" i="1"/>
  <c r="R30" i="1"/>
  <c r="K30" i="1"/>
  <c r="K25" i="1"/>
  <c r="R25" i="1"/>
  <c r="K72" i="1"/>
  <c r="S72" i="1"/>
  <c r="K63" i="1"/>
  <c r="R63" i="1"/>
  <c r="R41" i="1"/>
  <c r="J41" i="1"/>
  <c r="K44" i="1"/>
  <c r="R44" i="1"/>
  <c r="R24" i="1"/>
  <c r="K24" i="1"/>
  <c r="K71" i="1"/>
  <c r="S71" i="1"/>
  <c r="K73" i="1"/>
  <c r="R73" i="1"/>
  <c r="K61" i="1"/>
  <c r="S61" i="1"/>
  <c r="K49" i="1"/>
  <c r="R49" i="1"/>
  <c r="K39" i="1"/>
  <c r="R39" i="1"/>
  <c r="R29" i="1"/>
  <c r="K29" i="1"/>
  <c r="K23" i="1"/>
  <c r="S23" i="1"/>
  <c r="S26" i="1"/>
  <c r="K38" i="1"/>
  <c r="K54" i="1"/>
  <c r="K77" i="1"/>
  <c r="K34" i="1"/>
  <c r="K27" i="1"/>
  <c r="R19" i="1"/>
  <c r="E18" i="1"/>
  <c r="S19" i="1"/>
  <c r="E19" i="1"/>
  <c r="D11" i="1"/>
  <c r="D12" i="1"/>
  <c r="C12" i="1"/>
  <c r="C16" i="1" l="1"/>
  <c r="D16" i="1"/>
  <c r="P46" i="1"/>
  <c r="P40" i="1"/>
  <c r="P52" i="1"/>
  <c r="P35" i="1"/>
  <c r="P55" i="1"/>
  <c r="P75" i="1"/>
  <c r="P43" i="1"/>
  <c r="P50" i="1"/>
  <c r="P65" i="1"/>
  <c r="P48" i="1"/>
  <c r="P47" i="1"/>
  <c r="P24" i="1"/>
  <c r="P58" i="1"/>
  <c r="P31" i="1"/>
  <c r="P54" i="1"/>
  <c r="P60" i="1"/>
  <c r="P73" i="1"/>
  <c r="P21" i="1"/>
  <c r="P37" i="1"/>
  <c r="P57" i="1"/>
  <c r="P69" i="1"/>
  <c r="P28" i="1"/>
  <c r="P34" i="1"/>
  <c r="P42" i="1"/>
  <c r="P33" i="1"/>
  <c r="P44" i="1"/>
  <c r="P74" i="1"/>
  <c r="P62" i="1"/>
  <c r="P23" i="1"/>
  <c r="P39" i="1"/>
  <c r="P61" i="1"/>
  <c r="P59" i="1"/>
  <c r="P77" i="1"/>
  <c r="P26" i="1"/>
  <c r="P53" i="1"/>
  <c r="P76" i="1"/>
  <c r="P30" i="1"/>
  <c r="P25" i="1"/>
  <c r="P45" i="1"/>
  <c r="P67" i="1"/>
  <c r="P41" i="1"/>
  <c r="P66" i="1"/>
  <c r="P27" i="1"/>
  <c r="D15" i="1"/>
  <c r="P72" i="1"/>
  <c r="P51" i="1"/>
  <c r="P68" i="1"/>
  <c r="P70" i="1"/>
  <c r="P64" i="1"/>
  <c r="P29" i="1"/>
  <c r="P49" i="1"/>
  <c r="P71" i="1"/>
  <c r="P38" i="1"/>
  <c r="P36" i="1"/>
  <c r="P32" i="1"/>
  <c r="P63" i="1"/>
  <c r="P22" i="1"/>
  <c r="P56" i="1"/>
  <c r="C11" i="1"/>
  <c r="C15" i="1" l="1"/>
  <c r="O23" i="1"/>
  <c r="O39" i="1"/>
  <c r="O61" i="1"/>
  <c r="O64" i="1"/>
  <c r="O36" i="1"/>
  <c r="O56" i="1"/>
  <c r="O31" i="1"/>
  <c r="O43" i="1"/>
  <c r="O48" i="1"/>
  <c r="O42" i="1"/>
  <c r="O41" i="1"/>
  <c r="O68" i="1"/>
  <c r="O25" i="1"/>
  <c r="O45" i="1"/>
  <c r="O73" i="1"/>
  <c r="O22" i="1"/>
  <c r="O38" i="1"/>
  <c r="O60" i="1"/>
  <c r="O70" i="1"/>
  <c r="O55" i="1"/>
  <c r="O21" i="1"/>
  <c r="O37" i="1"/>
  <c r="O77" i="1"/>
  <c r="O34" i="1"/>
  <c r="O74" i="1"/>
  <c r="O58" i="1"/>
  <c r="O27" i="1"/>
  <c r="O47" i="1"/>
  <c r="O62" i="1"/>
  <c r="O24" i="1"/>
  <c r="O44" i="1"/>
  <c r="O69" i="1"/>
  <c r="O52" i="1"/>
  <c r="O40" i="1"/>
  <c r="O63" i="1"/>
  <c r="O76" i="1"/>
  <c r="O29" i="1"/>
  <c r="O49" i="1"/>
  <c r="O67" i="1"/>
  <c r="O26" i="1"/>
  <c r="O46" i="1"/>
  <c r="O59" i="1"/>
  <c r="O65" i="1"/>
  <c r="O51" i="1"/>
  <c r="O28" i="1"/>
  <c r="O66" i="1"/>
  <c r="O32" i="1"/>
  <c r="O72" i="1"/>
  <c r="O71" i="1"/>
  <c r="O33" i="1"/>
  <c r="O53" i="1"/>
  <c r="O75" i="1"/>
  <c r="O30" i="1"/>
  <c r="O50" i="1"/>
  <c r="O57" i="1"/>
  <c r="O54" i="1"/>
  <c r="O35" i="1"/>
  <c r="F14" i="1" l="1"/>
  <c r="F15" i="1" s="1"/>
</calcChain>
</file>

<file path=xl/sharedStrings.xml><?xml version="1.0" encoding="utf-8"?>
<sst xmlns="http://schemas.openxmlformats.org/spreadsheetml/2006/main" count="166" uniqueCount="65">
  <si>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</si>
  <si>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</si>
  <si>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</si>
  <si>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</si>
  <si>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</si>
  <si>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</si>
  <si>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</si>
  <si>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</si>
  <si>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</si>
  <si>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</si>
  <si>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</si>
  <si>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</si>
  <si>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</si>
  <si>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</si>
  <si>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</si>
  <si>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</si>
  <si>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</si>
  <si>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</si>
  <si>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</si>
  <si>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</si>
  <si>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</si>
  <si>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</si>
  <si>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</si>
  <si>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</si>
  <si>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</si>
  <si>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</si>
  <si>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</si>
  <si>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 xml:space="preserve">Zeta Phe / GSC 8476-1302               </t>
  </si>
  <si>
    <t xml:space="preserve">EA/DM     </t>
  </si>
  <si>
    <t>Phe_Zeta.xls</t>
  </si>
  <si>
    <t>IBVS 4739</t>
  </si>
  <si>
    <t>II</t>
  </si>
  <si>
    <t>Kreiner</t>
  </si>
  <si>
    <t>Kreiner Eph.</t>
  </si>
  <si>
    <t>1981PASP…93..774M</t>
  </si>
  <si>
    <t>I</t>
  </si>
  <si>
    <t>VSS_2013-01-28</t>
  </si>
  <si>
    <t>IBVS 6114</t>
  </si>
  <si>
    <t>OEJV 0168</t>
  </si>
  <si>
    <t>pg</t>
  </si>
  <si>
    <t>vis</t>
  </si>
  <si>
    <t>PE</t>
  </si>
  <si>
    <t>CCD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</si>
  <si>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</si>
  <si>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</si>
  <si>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</si>
  <si>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</si>
  <si>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</si>
  <si>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</si>
  <si>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</si>
  <si>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</si>
  <si>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 fit (row)</t>
  </si>
  <si>
    <t>Start cell (x)</t>
  </si>
  <si>
    <t>Start cell (y)</t>
  </si>
  <si>
    <t>Hogg (1951) [1]</t>
  </si>
  <si>
    <t>Knipe (1971) [2]</t>
  </si>
  <si>
    <t>Dachs (1971) [3]</t>
  </si>
  <si>
    <t>GCVS</t>
  </si>
  <si>
    <t>Clausen et al (1976) [4]</t>
  </si>
  <si>
    <t>Gimenez et al (1986) [5]</t>
  </si>
  <si>
    <t>Perryman, ESA (1997) [6]</t>
  </si>
  <si>
    <t>Shobbrook (2004) [6]</t>
  </si>
  <si>
    <t>Zasche (2007) [6]</t>
  </si>
  <si>
    <t>New timings are courtesy of Sebastian Rodriguez Vorzi, 2018-11-18</t>
  </si>
  <si>
    <t>Astrometric orbit Zasche &amp; Wolf 2007AN.328, 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</si>
</sst>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6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/>
    <xf numFmtId="0" fontId="0" fillId="0" borderId="0" xfId="0" applyAlignment="1">
      <alignment horizontal="left"/>
    </xf>
    <xf numFmtId="0" fontId="18" fillId="2" borderId="0" xfId="0" applyFont="1" applyFill="1" applyAlignment="1"/>
    <xf numFmtId="0" fontId="18" fillId="3" borderId="0" xfId="0" applyFont="1" applyFill="1" applyAlignment="1"/>
    <xf numFmtId="0" fontId="19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Zeta Phe - O-C Diagr.</a:t>
            </a:r>
          </a:p>
        </c:rich>
      </c:tx>
      <c:layout>
        <c:manualLayout>
          <c:xMode val="edge"/>
          <c:yMode val="edge"/>
          <c:x val="0.369354838709677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1'!$C$21:$C$493</c:f>
                <c:numCache>
                  <c:formatCode>General</c:formatCode>
                  <c:ptCount val="473"/>
                  <c:pt idx="0">
                    <c:v>32772.216999999997</c:v>
                  </c:pt>
                  <c:pt idx="1">
                    <c:v>32797.262999999999</c:v>
                  </c:pt>
                  <c:pt idx="2">
                    <c:v>32813.127999999997</c:v>
                  </c:pt>
                  <c:pt idx="3">
                    <c:v>32818.978000000003</c:v>
                  </c:pt>
                  <c:pt idx="4">
                    <c:v>32849.025000000001</c:v>
                  </c:pt>
                  <c:pt idx="5">
                    <c:v>32889.949000000001</c:v>
                  </c:pt>
                  <c:pt idx="6">
                    <c:v>32899.963000000003</c:v>
                  </c:pt>
                  <c:pt idx="7">
                    <c:v>38773.358</c:v>
                  </c:pt>
                  <c:pt idx="8">
                    <c:v>40162.603999999999</c:v>
                  </c:pt>
                  <c:pt idx="9">
                    <c:v>40197.667999999998</c:v>
                  </c:pt>
                  <c:pt idx="10">
                    <c:v>41643.688999999998</c:v>
                  </c:pt>
                  <c:pt idx="11">
                    <c:v>41937.567510000001</c:v>
                  </c:pt>
                  <c:pt idx="12">
                    <c:v>41946.763800000001</c:v>
                  </c:pt>
                  <c:pt idx="13">
                    <c:v>41947.586819999997</c:v>
                  </c:pt>
                  <c:pt idx="14">
                    <c:v>41951.773000000001</c:v>
                  </c:pt>
                  <c:pt idx="15">
                    <c:v>41956.782599999999</c:v>
                  </c:pt>
                  <c:pt idx="16">
                    <c:v>41957.605230000001</c:v>
                  </c:pt>
                  <c:pt idx="17">
                    <c:v>41961.791499999999</c:v>
                  </c:pt>
                  <c:pt idx="18">
                    <c:v>41962.614860000001</c:v>
                  </c:pt>
                  <c:pt idx="19">
                    <c:v>43469.593000000001</c:v>
                  </c:pt>
                  <c:pt idx="20">
                    <c:v>43473.754999999997</c:v>
                  </c:pt>
                  <c:pt idx="21">
                    <c:v>43474.605000000003</c:v>
                  </c:pt>
                  <c:pt idx="22">
                    <c:v>44428.868999999999</c:v>
                  </c:pt>
                  <c:pt idx="23">
                    <c:v>45607.727800000001</c:v>
                  </c:pt>
                  <c:pt idx="24">
                    <c:v>45612.737699999998</c:v>
                  </c:pt>
                  <c:pt idx="25">
                    <c:v>45618.581899999997</c:v>
                  </c:pt>
                  <c:pt idx="26">
                    <c:v>45632.774700000002</c:v>
                  </c:pt>
                  <c:pt idx="27">
                    <c:v>47872.7742</c:v>
                  </c:pt>
                  <c:pt idx="28">
                    <c:v>47873.617200000001</c:v>
                  </c:pt>
                  <c:pt idx="29">
                    <c:v>48187.535000000003</c:v>
                  </c:pt>
                  <c:pt idx="30">
                    <c:v>48397.080699999999</c:v>
                  </c:pt>
                  <c:pt idx="31">
                    <c:v>48484.7523</c:v>
                  </c:pt>
                  <c:pt idx="32">
                    <c:v>48484.7523</c:v>
                  </c:pt>
                  <c:pt idx="33">
                    <c:v>48508.955699999999</c:v>
                  </c:pt>
                  <c:pt idx="34">
                    <c:v>48508.955699999999</c:v>
                  </c:pt>
                  <c:pt idx="35">
                    <c:v>51466.967499999999</c:v>
                  </c:pt>
                  <c:pt idx="36">
                    <c:v>51467.790699999998</c:v>
                  </c:pt>
                  <c:pt idx="37">
                    <c:v>52500.559000000001</c:v>
                  </c:pt>
                  <c:pt idx="38">
                    <c:v>52819.485350000003</c:v>
                  </c:pt>
                  <c:pt idx="39">
                    <c:v>53622.645299999996</c:v>
                  </c:pt>
                  <c:pt idx="40">
                    <c:v>53623.470999999998</c:v>
                  </c:pt>
                  <c:pt idx="41">
                    <c:v>53733.67671</c:v>
                  </c:pt>
                  <c:pt idx="42">
                    <c:v>53734.519180000003</c:v>
                  </c:pt>
                  <c:pt idx="43">
                    <c:v>54248.808120000002</c:v>
                  </c:pt>
                  <c:pt idx="44">
                    <c:v>54563.556689999998</c:v>
                  </c:pt>
                  <c:pt idx="45">
                    <c:v>54564.395470000003</c:v>
                  </c:pt>
                  <c:pt idx="46">
                    <c:v>54709.669179999997</c:v>
                  </c:pt>
                  <c:pt idx="47">
                    <c:v>54784.798170000002</c:v>
                  </c:pt>
                  <c:pt idx="48">
                    <c:v>54820.690549999999</c:v>
                  </c:pt>
                  <c:pt idx="49">
                    <c:v>55810.044699999999</c:v>
                  </c:pt>
                  <c:pt idx="50">
                    <c:v>55845.945</c:v>
                  </c:pt>
                  <c:pt idx="51">
                    <c:v>56143.165800000002</c:v>
                  </c:pt>
                  <c:pt idx="52">
                    <c:v>56210.790390000002</c:v>
                  </c:pt>
                  <c:pt idx="53">
                    <c:v>56215.796399999999</c:v>
                  </c:pt>
                  <c:pt idx="54">
                    <c:v>56559.769979999997</c:v>
                  </c:pt>
                  <c:pt idx="55">
                    <c:v>56560.597020000001</c:v>
                  </c:pt>
                  <c:pt idx="56">
                    <c:v>56585.655760000001</c:v>
                  </c:pt>
                </c:numCache>
              </c:numRef>
            </c:plus>
            <c:minus>
              <c:numRef>
                <c:f>'Active 1'!$C$21:$C$493</c:f>
                <c:numCache>
                  <c:formatCode>General</c:formatCode>
                  <c:ptCount val="473"/>
                  <c:pt idx="0">
                    <c:v>32772.216999999997</c:v>
                  </c:pt>
                  <c:pt idx="1">
                    <c:v>32797.262999999999</c:v>
                  </c:pt>
                  <c:pt idx="2">
                    <c:v>32813.127999999997</c:v>
                  </c:pt>
                  <c:pt idx="3">
                    <c:v>32818.978000000003</c:v>
                  </c:pt>
                  <c:pt idx="4">
                    <c:v>32849.025000000001</c:v>
                  </c:pt>
                  <c:pt idx="5">
                    <c:v>32889.949000000001</c:v>
                  </c:pt>
                  <c:pt idx="6">
                    <c:v>32899.963000000003</c:v>
                  </c:pt>
                  <c:pt idx="7">
                    <c:v>38773.358</c:v>
                  </c:pt>
                  <c:pt idx="8">
                    <c:v>40162.603999999999</c:v>
                  </c:pt>
                  <c:pt idx="9">
                    <c:v>40197.667999999998</c:v>
                  </c:pt>
                  <c:pt idx="10">
                    <c:v>41643.688999999998</c:v>
                  </c:pt>
                  <c:pt idx="11">
                    <c:v>41937.567510000001</c:v>
                  </c:pt>
                  <c:pt idx="12">
                    <c:v>41946.763800000001</c:v>
                  </c:pt>
                  <c:pt idx="13">
                    <c:v>41947.586819999997</c:v>
                  </c:pt>
                  <c:pt idx="14">
                    <c:v>41951.773000000001</c:v>
                  </c:pt>
                  <c:pt idx="15">
                    <c:v>41956.782599999999</c:v>
                  </c:pt>
                  <c:pt idx="16">
                    <c:v>41957.605230000001</c:v>
                  </c:pt>
                  <c:pt idx="17">
                    <c:v>41961.791499999999</c:v>
                  </c:pt>
                  <c:pt idx="18">
                    <c:v>41962.614860000001</c:v>
                  </c:pt>
                  <c:pt idx="19">
                    <c:v>43469.593000000001</c:v>
                  </c:pt>
                  <c:pt idx="20">
                    <c:v>43473.754999999997</c:v>
                  </c:pt>
                  <c:pt idx="21">
                    <c:v>43474.605000000003</c:v>
                  </c:pt>
                  <c:pt idx="22">
                    <c:v>44428.868999999999</c:v>
                  </c:pt>
                  <c:pt idx="23">
                    <c:v>45607.727800000001</c:v>
                  </c:pt>
                  <c:pt idx="24">
                    <c:v>45612.737699999998</c:v>
                  </c:pt>
                  <c:pt idx="25">
                    <c:v>45618.581899999997</c:v>
                  </c:pt>
                  <c:pt idx="26">
                    <c:v>45632.774700000002</c:v>
                  </c:pt>
                  <c:pt idx="27">
                    <c:v>47872.7742</c:v>
                  </c:pt>
                  <c:pt idx="28">
                    <c:v>47873.617200000001</c:v>
                  </c:pt>
                  <c:pt idx="29">
                    <c:v>48187.535000000003</c:v>
                  </c:pt>
                  <c:pt idx="30">
                    <c:v>48397.080699999999</c:v>
                  </c:pt>
                  <c:pt idx="31">
                    <c:v>48484.7523</c:v>
                  </c:pt>
                  <c:pt idx="32">
                    <c:v>48484.7523</c:v>
                  </c:pt>
                  <c:pt idx="33">
                    <c:v>48508.955699999999</c:v>
                  </c:pt>
                  <c:pt idx="34">
                    <c:v>48508.955699999999</c:v>
                  </c:pt>
                  <c:pt idx="35">
                    <c:v>51466.967499999999</c:v>
                  </c:pt>
                  <c:pt idx="36">
                    <c:v>51467.790699999998</c:v>
                  </c:pt>
                  <c:pt idx="37">
                    <c:v>52500.559000000001</c:v>
                  </c:pt>
                  <c:pt idx="38">
                    <c:v>52819.485350000003</c:v>
                  </c:pt>
                  <c:pt idx="39">
                    <c:v>53622.645299999996</c:v>
                  </c:pt>
                  <c:pt idx="40">
                    <c:v>53623.470999999998</c:v>
                  </c:pt>
                  <c:pt idx="41">
                    <c:v>53733.67671</c:v>
                  </c:pt>
                  <c:pt idx="42">
                    <c:v>53734.519180000003</c:v>
                  </c:pt>
                  <c:pt idx="43">
                    <c:v>54248.808120000002</c:v>
                  </c:pt>
                  <c:pt idx="44">
                    <c:v>54563.556689999998</c:v>
                  </c:pt>
                  <c:pt idx="45">
                    <c:v>54564.395470000003</c:v>
                  </c:pt>
                  <c:pt idx="46">
                    <c:v>54709.669179999997</c:v>
                  </c:pt>
                  <c:pt idx="47">
                    <c:v>54784.798170000002</c:v>
                  </c:pt>
                  <c:pt idx="48">
                    <c:v>54820.690549999999</c:v>
                  </c:pt>
                  <c:pt idx="49">
                    <c:v>55810.044699999999</c:v>
                  </c:pt>
                  <c:pt idx="50">
                    <c:v>55845.945</c:v>
                  </c:pt>
                  <c:pt idx="51">
                    <c:v>56143.165800000002</c:v>
                  </c:pt>
                  <c:pt idx="52">
                    <c:v>56210.790390000002</c:v>
                  </c:pt>
                  <c:pt idx="53">
                    <c:v>56215.796399999999</c:v>
                  </c:pt>
                  <c:pt idx="54">
                    <c:v>56559.769979999997</c:v>
                  </c:pt>
                  <c:pt idx="55">
                    <c:v>56560.597020000001</c:v>
                  </c:pt>
                  <c:pt idx="56">
                    <c:v>56585.655760000001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C-4503-87E0-8AADB9FD383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2C-4503-87E0-8AADB9FD383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9">
                  <c:v>1.0464949999004602E-2</c:v>
                </c:pt>
                <c:pt idx="20">
                  <c:v>-1.971800003957469E-3</c:v>
                </c:pt>
                <c:pt idx="21">
                  <c:v>1.3140850001946092E-2</c:v>
                </c:pt>
                <c:pt idx="22">
                  <c:v>8.9979999756906182E-4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2C-4503-87E0-8AADB9FD383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4.6080499996605795E-2</c:v>
                </c:pt>
                <c:pt idx="1">
                  <c:v>4.5460000001185108E-2</c:v>
                </c:pt>
                <c:pt idx="2">
                  <c:v>4.7600349993444979E-2</c:v>
                </c:pt>
                <c:pt idx="3">
                  <c:v>5.3388900007121265E-2</c:v>
                </c:pt>
                <c:pt idx="4">
                  <c:v>4.4444300001487136E-2</c:v>
                </c:pt>
                <c:pt idx="5">
                  <c:v>5.8964150004612748E-2</c:v>
                </c:pt>
                <c:pt idx="6">
                  <c:v>5.43159500011825E-2</c:v>
                </c:pt>
                <c:pt idx="7">
                  <c:v>1.6808699998364318E-2</c:v>
                </c:pt>
                <c:pt idx="8">
                  <c:v>1.0258299997076392E-2</c:v>
                </c:pt>
                <c:pt idx="9">
                  <c:v>8.9895999990403652E-3</c:v>
                </c:pt>
                <c:pt idx="10">
                  <c:v>5.0993999975617044E-3</c:v>
                </c:pt>
                <c:pt idx="11">
                  <c:v>3.262199999880977E-3</c:v>
                </c:pt>
                <c:pt idx="12">
                  <c:v>1.5791350000654347E-2</c:v>
                </c:pt>
                <c:pt idx="13">
                  <c:v>3.9239999969140626E-3</c:v>
                </c:pt>
                <c:pt idx="14">
                  <c:v>1.566725000157021E-2</c:v>
                </c:pt>
                <c:pt idx="15">
                  <c:v>1.594314999965718E-2</c:v>
                </c:pt>
                <c:pt idx="16">
                  <c:v>3.6858000021311454E-3</c:v>
                </c:pt>
                <c:pt idx="17">
                  <c:v>1.5519050000875723E-2</c:v>
                </c:pt>
                <c:pt idx="18">
                  <c:v>3.9917000030982308E-3</c:v>
                </c:pt>
                <c:pt idx="23">
                  <c:v>-1.2384000001475215E-3</c:v>
                </c:pt>
                <c:pt idx="24">
                  <c:v>-6.6250000236323103E-4</c:v>
                </c:pt>
                <c:pt idx="25">
                  <c:v>-6.7395000223768875E-4</c:v>
                </c:pt>
                <c:pt idx="26">
                  <c:v>-9.5889999647624791E-4</c:v>
                </c:pt>
                <c:pt idx="27">
                  <c:v>-4.218950001813937E-3</c:v>
                </c:pt>
                <c:pt idx="28">
                  <c:v>3.8936999990255572E-3</c:v>
                </c:pt>
                <c:pt idx="29">
                  <c:v>4.0501000039512292E-3</c:v>
                </c:pt>
                <c:pt idx="30">
                  <c:v>-6.9747500019730069E-3</c:v>
                </c:pt>
                <c:pt idx="31">
                  <c:v>1.4535000009345822E-3</c:v>
                </c:pt>
                <c:pt idx="32">
                  <c:v>1.4535000009345822E-3</c:v>
                </c:pt>
                <c:pt idx="33">
                  <c:v>-6.8796500054304488E-3</c:v>
                </c:pt>
                <c:pt idx="34">
                  <c:v>-6.8796500054304488E-3</c:v>
                </c:pt>
                <c:pt idx="35">
                  <c:v>-9.6070000290637836E-4</c:v>
                </c:pt>
                <c:pt idx="36">
                  <c:v>-1.2648050003917888E-2</c:v>
                </c:pt>
                <c:pt idx="37">
                  <c:v>0</c:v>
                </c:pt>
                <c:pt idx="38">
                  <c:v>-6.1769999592797831E-4</c:v>
                </c:pt>
                <c:pt idx="39">
                  <c:v>-2.2984000024734996E-3</c:v>
                </c:pt>
                <c:pt idx="40">
                  <c:v>-1.1485750001156703E-2</c:v>
                </c:pt>
                <c:pt idx="41">
                  <c:v>-1.0905950002779718E-2</c:v>
                </c:pt>
                <c:pt idx="42">
                  <c:v>-3.3232999994652346E-3</c:v>
                </c:pt>
                <c:pt idx="43">
                  <c:v>-4.9909000008483417E-3</c:v>
                </c:pt>
                <c:pt idx="44">
                  <c:v>-8.9518500026315451E-3</c:v>
                </c:pt>
                <c:pt idx="45">
                  <c:v>-5.0591999970492907E-3</c:v>
                </c:pt>
                <c:pt idx="46">
                  <c:v>-1.7481000031693839E-3</c:v>
                </c:pt>
                <c:pt idx="47">
                  <c:v>-1.2619599998288322E-2</c:v>
                </c:pt>
                <c:pt idx="48">
                  <c:v>-2.0395650004502386E-2</c:v>
                </c:pt>
                <c:pt idx="49">
                  <c:v>-7.7554000017698854E-3</c:v>
                </c:pt>
                <c:pt idx="50">
                  <c:v>-7.6114500043331645E-3</c:v>
                </c:pt>
                <c:pt idx="51">
                  <c:v>-6.7080500011797994E-3</c:v>
                </c:pt>
                <c:pt idx="52">
                  <c:v>-7.9934000023058616E-3</c:v>
                </c:pt>
                <c:pt idx="53">
                  <c:v>-1.1307500004477333E-2</c:v>
                </c:pt>
                <c:pt idx="54">
                  <c:v>-1.131570000143256E-2</c:v>
                </c:pt>
                <c:pt idx="55">
                  <c:v>-1.9163049997587223E-2</c:v>
                </c:pt>
                <c:pt idx="56">
                  <c:v>-7.0435500019812025E-3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2C-4503-87E0-8AADB9FD383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-11815</c:v>
                </c:pt>
              </c:numCache>
            </c:numRef>
          </c:xVal>
          <c:yVal>
            <c:numRef>
              <c:f>'Active 1'!$L$21:$L$21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2C-4503-87E0-8AADB9FD383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-11815</c:v>
                </c:pt>
              </c:numCache>
            </c:numRef>
          </c:xVal>
          <c:yVal>
            <c:numRef>
              <c:f>'Active 1'!$M$21:$M$21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2C-4503-87E0-8AADB9FD383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-11815</c:v>
                </c:pt>
              </c:numCache>
            </c:numRef>
          </c:xVal>
          <c:yVal>
            <c:numRef>
              <c:f>'Active 1'!$N$21:$N$21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2C-4503-87E0-8AADB9FD383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3.1735818508174168E-2</c:v>
                </c:pt>
                <c:pt idx="1">
                  <c:v>3.1688094024205457E-2</c:v>
                </c:pt>
                <c:pt idx="2">
                  <c:v>3.1657868517691937E-2</c:v>
                </c:pt>
                <c:pt idx="3">
                  <c:v>3.1646732804765904E-2</c:v>
                </c:pt>
                <c:pt idx="4">
                  <c:v>3.1589463424003456E-2</c:v>
                </c:pt>
                <c:pt idx="5">
                  <c:v>3.1511513433521224E-2</c:v>
                </c:pt>
                <c:pt idx="6">
                  <c:v>3.1492423639933743E-2</c:v>
                </c:pt>
                <c:pt idx="7">
                  <c:v>2.0301032149271165E-2</c:v>
                </c:pt>
                <c:pt idx="8">
                  <c:v>1.7653914105140032E-2</c:v>
                </c:pt>
                <c:pt idx="9">
                  <c:v>1.7587099827583837E-2</c:v>
                </c:pt>
                <c:pt idx="10">
                  <c:v>1.4831806286456958E-2</c:v>
                </c:pt>
                <c:pt idx="11">
                  <c:v>1.4271839007890759E-2</c:v>
                </c:pt>
                <c:pt idx="12">
                  <c:v>1.4254340030435565E-2</c:v>
                </c:pt>
                <c:pt idx="13">
                  <c:v>1.4252749214303275E-2</c:v>
                </c:pt>
                <c:pt idx="14">
                  <c:v>1.4244795133641824E-2</c:v>
                </c:pt>
                <c:pt idx="15">
                  <c:v>1.4235250236848081E-2</c:v>
                </c:pt>
                <c:pt idx="16">
                  <c:v>1.4233659420715791E-2</c:v>
                </c:pt>
                <c:pt idx="17">
                  <c:v>1.4225705340054337E-2</c:v>
                </c:pt>
                <c:pt idx="18">
                  <c:v>1.4224114523922048E-2</c:v>
                </c:pt>
                <c:pt idx="19">
                  <c:v>1.1352691405137977E-2</c:v>
                </c:pt>
                <c:pt idx="20">
                  <c:v>1.1344737324476526E-2</c:v>
                </c:pt>
                <c:pt idx="21">
                  <c:v>1.1343146508344233E-2</c:v>
                </c:pt>
                <c:pt idx="22">
                  <c:v>9.5248436691363694E-3</c:v>
                </c:pt>
                <c:pt idx="23">
                  <c:v>7.2786112903424046E-3</c:v>
                </c:pt>
                <c:pt idx="24">
                  <c:v>7.2690663935486627E-3</c:v>
                </c:pt>
                <c:pt idx="25">
                  <c:v>7.2579306806226295E-3</c:v>
                </c:pt>
                <c:pt idx="26">
                  <c:v>7.2308868063736932E-3</c:v>
                </c:pt>
                <c:pt idx="27">
                  <c:v>2.9627271234386994E-3</c:v>
                </c:pt>
                <c:pt idx="28">
                  <c:v>2.96113630730641E-3</c:v>
                </c:pt>
                <c:pt idx="29">
                  <c:v>2.3629894415652395E-3</c:v>
                </c:pt>
                <c:pt idx="30">
                  <c:v>1.9636945923603632E-3</c:v>
                </c:pt>
                <c:pt idx="31">
                  <c:v>1.7966588984698771E-3</c:v>
                </c:pt>
                <c:pt idx="32">
                  <c:v>1.7966588984698771E-3</c:v>
                </c:pt>
                <c:pt idx="33">
                  <c:v>1.7505252306334569E-3</c:v>
                </c:pt>
                <c:pt idx="34">
                  <c:v>1.7505252306334569E-3</c:v>
                </c:pt>
                <c:pt idx="35">
                  <c:v>-3.8857363260712341E-3</c:v>
                </c:pt>
                <c:pt idx="36">
                  <c:v>-3.8873271422035244E-3</c:v>
                </c:pt>
                <c:pt idx="37">
                  <c:v>-5.8551666978466808E-3</c:v>
                </c:pt>
                <c:pt idx="38">
                  <c:v>-6.4628584603815924E-3</c:v>
                </c:pt>
                <c:pt idx="39">
                  <c:v>-7.9932235796449039E-3</c:v>
                </c:pt>
                <c:pt idx="40">
                  <c:v>-7.9948143957771951E-3</c:v>
                </c:pt>
                <c:pt idx="41">
                  <c:v>-8.2048021252395208E-3</c:v>
                </c:pt>
                <c:pt idx="42">
                  <c:v>-8.2063929413718102E-3</c:v>
                </c:pt>
                <c:pt idx="43">
                  <c:v>-9.1863356788626626E-3</c:v>
                </c:pt>
                <c:pt idx="44">
                  <c:v>-9.7860733607361226E-3</c:v>
                </c:pt>
                <c:pt idx="45">
                  <c:v>-9.7876641768684138E-3</c:v>
                </c:pt>
                <c:pt idx="46">
                  <c:v>-1.0064466183886933E-2</c:v>
                </c:pt>
                <c:pt idx="47">
                  <c:v>-1.0207639635793063E-2</c:v>
                </c:pt>
                <c:pt idx="48">
                  <c:v>-1.027604472948155E-2</c:v>
                </c:pt>
                <c:pt idx="49">
                  <c:v>-1.2161161846245607E-2</c:v>
                </c:pt>
                <c:pt idx="50">
                  <c:v>-1.2229566939934091E-2</c:v>
                </c:pt>
                <c:pt idx="51">
                  <c:v>-1.2795897483029454E-2</c:v>
                </c:pt>
                <c:pt idx="52">
                  <c:v>-1.2924753589744972E-2</c:v>
                </c:pt>
                <c:pt idx="53">
                  <c:v>-1.2934298486538714E-2</c:v>
                </c:pt>
                <c:pt idx="54">
                  <c:v>-1.3589714733042336E-2</c:v>
                </c:pt>
                <c:pt idx="55">
                  <c:v>-1.3591305549174627E-2</c:v>
                </c:pt>
                <c:pt idx="56">
                  <c:v>-1.3639030033143337E-2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2C-4503-87E0-8AADB9FD383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  <c:pt idx="0">
                  <c:v>4.4201213621114677E-2</c:v>
                </c:pt>
                <c:pt idx="1">
                  <c:v>4.4133304555616384E-2</c:v>
                </c:pt>
                <c:pt idx="2">
                  <c:v>4.4090295480800797E-2</c:v>
                </c:pt>
                <c:pt idx="3">
                  <c:v>4.4074450032184527E-2</c:v>
                </c:pt>
                <c:pt idx="4">
                  <c:v>4.3992959153586572E-2</c:v>
                </c:pt>
                <c:pt idx="5">
                  <c:v>4.3882041013272692E-2</c:v>
                </c:pt>
                <c:pt idx="6">
                  <c:v>4.3854877387073374E-2</c:v>
                </c:pt>
                <c:pt idx="7">
                  <c:v>2.7930201527723471E-2</c:v>
                </c:pt>
                <c:pt idx="8">
                  <c:v>2.4163512028084769E-2</c:v>
                </c:pt>
                <c:pt idx="9">
                  <c:v>2.4068439336387158E-2</c:v>
                </c:pt>
                <c:pt idx="10">
                  <c:v>2.0147822621618995E-2</c:v>
                </c:pt>
                <c:pt idx="11">
                  <c:v>1.9351022919772344E-2</c:v>
                </c:pt>
                <c:pt idx="12">
                  <c:v>1.932612292908964E-2</c:v>
                </c:pt>
                <c:pt idx="13">
                  <c:v>1.9323859293573033E-2</c:v>
                </c:pt>
                <c:pt idx="14">
                  <c:v>1.9312541115989977E-2</c:v>
                </c:pt>
                <c:pt idx="15">
                  <c:v>1.9298959302890321E-2</c:v>
                </c:pt>
                <c:pt idx="16">
                  <c:v>1.9296695667373714E-2</c:v>
                </c:pt>
                <c:pt idx="17">
                  <c:v>1.9285377489790666E-2</c:v>
                </c:pt>
                <c:pt idx="18">
                  <c:v>1.9283113854274052E-2</c:v>
                </c:pt>
                <c:pt idx="19">
                  <c:v>1.5197251746793374E-2</c:v>
                </c:pt>
                <c:pt idx="20">
                  <c:v>1.5185933569210325E-2</c:v>
                </c:pt>
                <c:pt idx="21">
                  <c:v>1.5183669933693715E-2</c:v>
                </c:pt>
                <c:pt idx="22">
                  <c:v>1.259633453820872E-2</c:v>
                </c:pt>
                <c:pt idx="23">
                  <c:v>9.4000811887556875E-3</c:v>
                </c:pt>
                <c:pt idx="24">
                  <c:v>9.3864993756560284E-3</c:v>
                </c:pt>
                <c:pt idx="25">
                  <c:v>9.3706539270397623E-3</c:v>
                </c:pt>
                <c:pt idx="26">
                  <c:v>9.3321721232573953E-3</c:v>
                </c:pt>
                <c:pt idx="27">
                  <c:v>3.258838032193314E-3</c:v>
                </c:pt>
                <c:pt idx="28">
                  <c:v>3.2565743966767053E-3</c:v>
                </c:pt>
                <c:pt idx="29">
                  <c:v>2.4054474424314212E-3</c:v>
                </c:pt>
                <c:pt idx="30">
                  <c:v>1.8372749277623633E-3</c:v>
                </c:pt>
                <c:pt idx="31">
                  <c:v>1.5995931985183353E-3</c:v>
                </c:pt>
                <c:pt idx="32">
                  <c:v>1.5995931985183353E-3</c:v>
                </c:pt>
                <c:pt idx="33">
                  <c:v>1.53394776853665E-3</c:v>
                </c:pt>
                <c:pt idx="34">
                  <c:v>1.53394776853665E-3</c:v>
                </c:pt>
                <c:pt idx="35">
                  <c:v>-6.4861128668118537E-3</c:v>
                </c:pt>
                <c:pt idx="36">
                  <c:v>-6.4883765023284624E-3</c:v>
                </c:pt>
                <c:pt idx="37">
                  <c:v>-9.2884936363747794E-3</c:v>
                </c:pt>
                <c:pt idx="38">
                  <c:v>-1.0153202403719721E-2</c:v>
                </c:pt>
                <c:pt idx="39">
                  <c:v>-1.2330819770698343E-2</c:v>
                </c:pt>
                <c:pt idx="40">
                  <c:v>-1.2333083406214954E-2</c:v>
                </c:pt>
                <c:pt idx="41">
                  <c:v>-1.2631883294407446E-2</c:v>
                </c:pt>
                <c:pt idx="42">
                  <c:v>-1.2634146929924057E-2</c:v>
                </c:pt>
                <c:pt idx="43">
                  <c:v>-1.4028546408155689E-2</c:v>
                </c:pt>
                <c:pt idx="44">
                  <c:v>-1.4881936997917584E-2</c:v>
                </c:pt>
                <c:pt idx="45">
                  <c:v>-1.4884200633434192E-2</c:v>
                </c:pt>
                <c:pt idx="46">
                  <c:v>-1.5278073213324297E-2</c:v>
                </c:pt>
                <c:pt idx="47">
                  <c:v>-1.5481800409819179E-2</c:v>
                </c:pt>
                <c:pt idx="48">
                  <c:v>-1.55791367370334E-2</c:v>
                </c:pt>
                <c:pt idx="49">
                  <c:v>-1.8261544824216006E-2</c:v>
                </c:pt>
                <c:pt idx="50">
                  <c:v>-1.835888115143023E-2</c:v>
                </c:pt>
                <c:pt idx="51">
                  <c:v>-1.9164735395343316E-2</c:v>
                </c:pt>
                <c:pt idx="52">
                  <c:v>-1.9348089872188709E-2</c:v>
                </c:pt>
                <c:pt idx="53">
                  <c:v>-1.9361671685288365E-2</c:v>
                </c:pt>
                <c:pt idx="54">
                  <c:v>-2.02942895181316E-2</c:v>
                </c:pt>
                <c:pt idx="55">
                  <c:v>-2.0296553153648214E-2</c:v>
                </c:pt>
                <c:pt idx="56">
                  <c:v>-2.0364462219146506E-2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2C-4503-87E0-8AADB9FD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25024"/>
        <c:axId val="1"/>
      </c:scatterChart>
      <c:valAx>
        <c:axId val="48642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2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32258064516129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Zeta Phe - Prim. O-C Diagr.</a:t>
            </a:r>
          </a:p>
        </c:rich>
      </c:tx>
      <c:layout>
        <c:manualLayout>
          <c:xMode val="edge"/>
          <c:yMode val="edge"/>
          <c:x val="0.28690250517022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4.6080499996605795E-2</c:v>
                </c:pt>
                <c:pt idx="1">
                  <c:v>4.5460000001185108E-2</c:v>
                </c:pt>
                <c:pt idx="3">
                  <c:v>5.3388900007121265E-2</c:v>
                </c:pt>
                <c:pt idx="4">
                  <c:v>4.4444300001487136E-2</c:v>
                </c:pt>
                <c:pt idx="7">
                  <c:v>1.6808699998364318E-2</c:v>
                </c:pt>
                <c:pt idx="8">
                  <c:v>1.0258299997076392E-2</c:v>
                </c:pt>
                <c:pt idx="9">
                  <c:v>8.9895999990403652E-3</c:v>
                </c:pt>
                <c:pt idx="10">
                  <c:v>5.0993999975617044E-3</c:v>
                </c:pt>
                <c:pt idx="11">
                  <c:v>3.262199999880977E-3</c:v>
                </c:pt>
                <c:pt idx="13">
                  <c:v>3.9239999969140626E-3</c:v>
                </c:pt>
                <c:pt idx="16">
                  <c:v>3.6858000021311454E-3</c:v>
                </c:pt>
                <c:pt idx="18">
                  <c:v>3.9917000030982308E-3</c:v>
                </c:pt>
                <c:pt idx="20">
                  <c:v>-1.971800003957469E-3</c:v>
                </c:pt>
                <c:pt idx="22">
                  <c:v>8.9979999756906182E-4</c:v>
                </c:pt>
                <c:pt idx="23">
                  <c:v>-1.2384000001475215E-3</c:v>
                </c:pt>
                <c:pt idx="24">
                  <c:v>-6.6250000236323103E-4</c:v>
                </c:pt>
                <c:pt idx="26">
                  <c:v>-9.5889999647624791E-4</c:v>
                </c:pt>
                <c:pt idx="28">
                  <c:v>3.8936999990255572E-3</c:v>
                </c:pt>
                <c:pt idx="29">
                  <c:v>4.0501000039512292E-3</c:v>
                </c:pt>
                <c:pt idx="31">
                  <c:v>1.4535000009345822E-3</c:v>
                </c:pt>
                <c:pt idx="32">
                  <c:v>1.4535000009345822E-3</c:v>
                </c:pt>
                <c:pt idx="35">
                  <c:v>-9.6070000290637836E-4</c:v>
                </c:pt>
                <c:pt idx="37">
                  <c:v>0</c:v>
                </c:pt>
                <c:pt idx="38">
                  <c:v>-6.1769999592797831E-4</c:v>
                </c:pt>
                <c:pt idx="39">
                  <c:v>-2.2984000024734996E-3</c:v>
                </c:pt>
                <c:pt idx="42">
                  <c:v>-3.3232999994652346E-3</c:v>
                </c:pt>
                <c:pt idx="43">
                  <c:v>-4.9909000008483417E-3</c:v>
                </c:pt>
                <c:pt idx="45">
                  <c:v>-5.0591999970492907E-3</c:v>
                </c:pt>
                <c:pt idx="46">
                  <c:v>-1.7481000031693839E-3</c:v>
                </c:pt>
                <c:pt idx="47">
                  <c:v>-1.2619599998288322E-2</c:v>
                </c:pt>
                <c:pt idx="49">
                  <c:v>-7.7554000017698854E-3</c:v>
                </c:pt>
                <c:pt idx="52">
                  <c:v>-7.9934000023058616E-3</c:v>
                </c:pt>
                <c:pt idx="53">
                  <c:v>-1.1307500004477333E-2</c:v>
                </c:pt>
                <c:pt idx="54">
                  <c:v>-1.131570000143256E-2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C2-4294-8343-DA585BD8EB0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3.1735818508174168E-2</c:v>
                </c:pt>
                <c:pt idx="1">
                  <c:v>3.1688094024205457E-2</c:v>
                </c:pt>
                <c:pt idx="2">
                  <c:v>3.1657868517691937E-2</c:v>
                </c:pt>
                <c:pt idx="3">
                  <c:v>3.1646732804765904E-2</c:v>
                </c:pt>
                <c:pt idx="4">
                  <c:v>3.1589463424003456E-2</c:v>
                </c:pt>
                <c:pt idx="5">
                  <c:v>3.1511513433521224E-2</c:v>
                </c:pt>
                <c:pt idx="6">
                  <c:v>3.1492423639933743E-2</c:v>
                </c:pt>
                <c:pt idx="7">
                  <c:v>2.0301032149271165E-2</c:v>
                </c:pt>
                <c:pt idx="8">
                  <c:v>1.7653914105140032E-2</c:v>
                </c:pt>
                <c:pt idx="9">
                  <c:v>1.7587099827583837E-2</c:v>
                </c:pt>
                <c:pt idx="10">
                  <c:v>1.4831806286456958E-2</c:v>
                </c:pt>
                <c:pt idx="11">
                  <c:v>1.4271839007890759E-2</c:v>
                </c:pt>
                <c:pt idx="12">
                  <c:v>1.4254340030435565E-2</c:v>
                </c:pt>
                <c:pt idx="13">
                  <c:v>1.4252749214303275E-2</c:v>
                </c:pt>
                <c:pt idx="14">
                  <c:v>1.4244795133641824E-2</c:v>
                </c:pt>
                <c:pt idx="15">
                  <c:v>1.4235250236848081E-2</c:v>
                </c:pt>
                <c:pt idx="16">
                  <c:v>1.4233659420715791E-2</c:v>
                </c:pt>
                <c:pt idx="17">
                  <c:v>1.4225705340054337E-2</c:v>
                </c:pt>
                <c:pt idx="18">
                  <c:v>1.4224114523922048E-2</c:v>
                </c:pt>
                <c:pt idx="19">
                  <c:v>1.1352691405137977E-2</c:v>
                </c:pt>
                <c:pt idx="20">
                  <c:v>1.1344737324476526E-2</c:v>
                </c:pt>
                <c:pt idx="21">
                  <c:v>1.1343146508344233E-2</c:v>
                </c:pt>
                <c:pt idx="22">
                  <c:v>9.5248436691363694E-3</c:v>
                </c:pt>
                <c:pt idx="23">
                  <c:v>7.2786112903424046E-3</c:v>
                </c:pt>
                <c:pt idx="24">
                  <c:v>7.2690663935486627E-3</c:v>
                </c:pt>
                <c:pt idx="25">
                  <c:v>7.2579306806226295E-3</c:v>
                </c:pt>
                <c:pt idx="26">
                  <c:v>7.2308868063736932E-3</c:v>
                </c:pt>
                <c:pt idx="27">
                  <c:v>2.9627271234386994E-3</c:v>
                </c:pt>
                <c:pt idx="28">
                  <c:v>2.96113630730641E-3</c:v>
                </c:pt>
                <c:pt idx="29">
                  <c:v>2.3629894415652395E-3</c:v>
                </c:pt>
                <c:pt idx="30">
                  <c:v>1.9636945923603632E-3</c:v>
                </c:pt>
                <c:pt idx="31">
                  <c:v>1.7966588984698771E-3</c:v>
                </c:pt>
                <c:pt idx="32">
                  <c:v>1.7966588984698771E-3</c:v>
                </c:pt>
                <c:pt idx="33">
                  <c:v>1.7505252306334569E-3</c:v>
                </c:pt>
                <c:pt idx="34">
                  <c:v>1.7505252306334569E-3</c:v>
                </c:pt>
                <c:pt idx="35">
                  <c:v>-3.8857363260712341E-3</c:v>
                </c:pt>
                <c:pt idx="36">
                  <c:v>-3.8873271422035244E-3</c:v>
                </c:pt>
                <c:pt idx="37">
                  <c:v>-5.8551666978466808E-3</c:v>
                </c:pt>
                <c:pt idx="38">
                  <c:v>-6.4628584603815924E-3</c:v>
                </c:pt>
                <c:pt idx="39">
                  <c:v>-7.9932235796449039E-3</c:v>
                </c:pt>
                <c:pt idx="40">
                  <c:v>-7.9948143957771951E-3</c:v>
                </c:pt>
                <c:pt idx="41">
                  <c:v>-8.2048021252395208E-3</c:v>
                </c:pt>
                <c:pt idx="42">
                  <c:v>-8.2063929413718102E-3</c:v>
                </c:pt>
                <c:pt idx="43">
                  <c:v>-9.1863356788626626E-3</c:v>
                </c:pt>
                <c:pt idx="44">
                  <c:v>-9.7860733607361226E-3</c:v>
                </c:pt>
                <c:pt idx="45">
                  <c:v>-9.7876641768684138E-3</c:v>
                </c:pt>
                <c:pt idx="46">
                  <c:v>-1.0064466183886933E-2</c:v>
                </c:pt>
                <c:pt idx="47">
                  <c:v>-1.0207639635793063E-2</c:v>
                </c:pt>
                <c:pt idx="48">
                  <c:v>-1.027604472948155E-2</c:v>
                </c:pt>
                <c:pt idx="49">
                  <c:v>-1.2161161846245607E-2</c:v>
                </c:pt>
                <c:pt idx="50">
                  <c:v>-1.2229566939934091E-2</c:v>
                </c:pt>
                <c:pt idx="51">
                  <c:v>-1.2795897483029454E-2</c:v>
                </c:pt>
                <c:pt idx="52">
                  <c:v>-1.2924753589744972E-2</c:v>
                </c:pt>
                <c:pt idx="53">
                  <c:v>-1.2934298486538714E-2</c:v>
                </c:pt>
                <c:pt idx="54">
                  <c:v>-1.3589714733042336E-2</c:v>
                </c:pt>
                <c:pt idx="55">
                  <c:v>-1.3591305549174627E-2</c:v>
                </c:pt>
                <c:pt idx="56">
                  <c:v>-1.3639030033143337E-2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C2-4294-8343-DA585BD8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70264"/>
        <c:axId val="1"/>
      </c:scatterChart>
      <c:valAx>
        <c:axId val="48637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7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Zeta Phe - Sec. O-C Diagr.</a:t>
            </a:r>
          </a:p>
        </c:rich>
      </c:tx>
      <c:layout>
        <c:manualLayout>
          <c:xMode val="edge"/>
          <c:yMode val="edge"/>
          <c:x val="0.295918581605870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2">
                  <c:v>4.7600349993444979E-2</c:v>
                </c:pt>
                <c:pt idx="5">
                  <c:v>5.8964150004612748E-2</c:v>
                </c:pt>
                <c:pt idx="6">
                  <c:v>5.43159500011825E-2</c:v>
                </c:pt>
                <c:pt idx="12">
                  <c:v>1.5791350000654347E-2</c:v>
                </c:pt>
                <c:pt idx="14">
                  <c:v>1.566725000157021E-2</c:v>
                </c:pt>
                <c:pt idx="15">
                  <c:v>1.594314999965718E-2</c:v>
                </c:pt>
                <c:pt idx="17">
                  <c:v>1.5519050000875723E-2</c:v>
                </c:pt>
                <c:pt idx="19">
                  <c:v>1.0464949999004602E-2</c:v>
                </c:pt>
                <c:pt idx="21">
                  <c:v>1.3140850001946092E-2</c:v>
                </c:pt>
                <c:pt idx="25">
                  <c:v>-6.7395000223768875E-4</c:v>
                </c:pt>
                <c:pt idx="27">
                  <c:v>-4.218950001813937E-3</c:v>
                </c:pt>
                <c:pt idx="30">
                  <c:v>-6.9747500019730069E-3</c:v>
                </c:pt>
                <c:pt idx="33">
                  <c:v>-6.8796500054304488E-3</c:v>
                </c:pt>
                <c:pt idx="34">
                  <c:v>-6.8796500054304488E-3</c:v>
                </c:pt>
                <c:pt idx="36">
                  <c:v>-1.2648050003917888E-2</c:v>
                </c:pt>
                <c:pt idx="40">
                  <c:v>-1.1485750001156703E-2</c:v>
                </c:pt>
                <c:pt idx="41">
                  <c:v>-1.0905950002779718E-2</c:v>
                </c:pt>
                <c:pt idx="44">
                  <c:v>-8.9518500026315451E-3</c:v>
                </c:pt>
                <c:pt idx="48">
                  <c:v>-2.0395650004502386E-2</c:v>
                </c:pt>
                <c:pt idx="50">
                  <c:v>-7.6114500043331645E-3</c:v>
                </c:pt>
                <c:pt idx="51">
                  <c:v>-6.7080500011797994E-3</c:v>
                </c:pt>
                <c:pt idx="55">
                  <c:v>-1.9163049997587223E-2</c:v>
                </c:pt>
                <c:pt idx="56">
                  <c:v>-7.0435500019812025E-3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F-4734-8BF9-9B8A1C52E84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-11815</c:v>
                </c:pt>
                <c:pt idx="1">
                  <c:v>-11800</c:v>
                </c:pt>
                <c:pt idx="2">
                  <c:v>-11790.5</c:v>
                </c:pt>
                <c:pt idx="3">
                  <c:v>-11787</c:v>
                </c:pt>
                <c:pt idx="4">
                  <c:v>-11769</c:v>
                </c:pt>
                <c:pt idx="5">
                  <c:v>-11744.5</c:v>
                </c:pt>
                <c:pt idx="6">
                  <c:v>-11738.5</c:v>
                </c:pt>
                <c:pt idx="7">
                  <c:v>-8221</c:v>
                </c:pt>
                <c:pt idx="8">
                  <c:v>-7389</c:v>
                </c:pt>
                <c:pt idx="9">
                  <c:v>-7368</c:v>
                </c:pt>
                <c:pt idx="10">
                  <c:v>-6502</c:v>
                </c:pt>
                <c:pt idx="11">
                  <c:v>-6326</c:v>
                </c:pt>
                <c:pt idx="12">
                  <c:v>-6320.5</c:v>
                </c:pt>
                <c:pt idx="13">
                  <c:v>-6320</c:v>
                </c:pt>
                <c:pt idx="14">
                  <c:v>-6317.5</c:v>
                </c:pt>
                <c:pt idx="15">
                  <c:v>-6314.5</c:v>
                </c:pt>
                <c:pt idx="16">
                  <c:v>-6314</c:v>
                </c:pt>
                <c:pt idx="17">
                  <c:v>-6311.5</c:v>
                </c:pt>
                <c:pt idx="18">
                  <c:v>-6311</c:v>
                </c:pt>
                <c:pt idx="19">
                  <c:v>-5408.5</c:v>
                </c:pt>
                <c:pt idx="20">
                  <c:v>-5406</c:v>
                </c:pt>
                <c:pt idx="21">
                  <c:v>-5405.5</c:v>
                </c:pt>
                <c:pt idx="22">
                  <c:v>-4834</c:v>
                </c:pt>
                <c:pt idx="23">
                  <c:v>-4128</c:v>
                </c:pt>
                <c:pt idx="24">
                  <c:v>-4125</c:v>
                </c:pt>
                <c:pt idx="25">
                  <c:v>-4121.5</c:v>
                </c:pt>
                <c:pt idx="26">
                  <c:v>-4113</c:v>
                </c:pt>
                <c:pt idx="27">
                  <c:v>-2771.5</c:v>
                </c:pt>
                <c:pt idx="28">
                  <c:v>-2771</c:v>
                </c:pt>
                <c:pt idx="29">
                  <c:v>-2583</c:v>
                </c:pt>
                <c:pt idx="30">
                  <c:v>-2457.5</c:v>
                </c:pt>
                <c:pt idx="31">
                  <c:v>-2405</c:v>
                </c:pt>
                <c:pt idx="32">
                  <c:v>-2405</c:v>
                </c:pt>
                <c:pt idx="33">
                  <c:v>-2390.5</c:v>
                </c:pt>
                <c:pt idx="34">
                  <c:v>-2390.5</c:v>
                </c:pt>
                <c:pt idx="35">
                  <c:v>-619</c:v>
                </c:pt>
                <c:pt idx="36">
                  <c:v>-618.5</c:v>
                </c:pt>
                <c:pt idx="37">
                  <c:v>0</c:v>
                </c:pt>
                <c:pt idx="38">
                  <c:v>191</c:v>
                </c:pt>
                <c:pt idx="39">
                  <c:v>672</c:v>
                </c:pt>
                <c:pt idx="40">
                  <c:v>672.5</c:v>
                </c:pt>
                <c:pt idx="41">
                  <c:v>738.5</c:v>
                </c:pt>
                <c:pt idx="42">
                  <c:v>739</c:v>
                </c:pt>
                <c:pt idx="43">
                  <c:v>1047</c:v>
                </c:pt>
                <c:pt idx="44">
                  <c:v>1235.5</c:v>
                </c:pt>
                <c:pt idx="45">
                  <c:v>1236</c:v>
                </c:pt>
                <c:pt idx="46">
                  <c:v>1323</c:v>
                </c:pt>
                <c:pt idx="47">
                  <c:v>1368</c:v>
                </c:pt>
                <c:pt idx="48">
                  <c:v>1389.5</c:v>
                </c:pt>
                <c:pt idx="49">
                  <c:v>1982</c:v>
                </c:pt>
                <c:pt idx="50">
                  <c:v>2003.5</c:v>
                </c:pt>
                <c:pt idx="51">
                  <c:v>2181.5</c:v>
                </c:pt>
                <c:pt idx="52">
                  <c:v>2222</c:v>
                </c:pt>
                <c:pt idx="53">
                  <c:v>2225</c:v>
                </c:pt>
                <c:pt idx="54">
                  <c:v>2431</c:v>
                </c:pt>
                <c:pt idx="55">
                  <c:v>2431.5</c:v>
                </c:pt>
                <c:pt idx="56">
                  <c:v>2446.5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4.4201213621114677E-2</c:v>
                </c:pt>
                <c:pt idx="1">
                  <c:v>4.4133304555616384E-2</c:v>
                </c:pt>
                <c:pt idx="2">
                  <c:v>4.4090295480800797E-2</c:v>
                </c:pt>
                <c:pt idx="3">
                  <c:v>4.4074450032184527E-2</c:v>
                </c:pt>
                <c:pt idx="4">
                  <c:v>4.3992959153586572E-2</c:v>
                </c:pt>
                <c:pt idx="5">
                  <c:v>4.3882041013272692E-2</c:v>
                </c:pt>
                <c:pt idx="6">
                  <c:v>4.3854877387073374E-2</c:v>
                </c:pt>
                <c:pt idx="7">
                  <c:v>2.7930201527723471E-2</c:v>
                </c:pt>
                <c:pt idx="8">
                  <c:v>2.4163512028084769E-2</c:v>
                </c:pt>
                <c:pt idx="9">
                  <c:v>2.4068439336387158E-2</c:v>
                </c:pt>
                <c:pt idx="10">
                  <c:v>2.0147822621618995E-2</c:v>
                </c:pt>
                <c:pt idx="11">
                  <c:v>1.9351022919772344E-2</c:v>
                </c:pt>
                <c:pt idx="12">
                  <c:v>1.932612292908964E-2</c:v>
                </c:pt>
                <c:pt idx="13">
                  <c:v>1.9323859293573033E-2</c:v>
                </c:pt>
                <c:pt idx="14">
                  <c:v>1.9312541115989977E-2</c:v>
                </c:pt>
                <c:pt idx="15">
                  <c:v>1.9298959302890321E-2</c:v>
                </c:pt>
                <c:pt idx="16">
                  <c:v>1.9296695667373714E-2</c:v>
                </c:pt>
                <c:pt idx="17">
                  <c:v>1.9285377489790666E-2</c:v>
                </c:pt>
                <c:pt idx="18">
                  <c:v>1.9283113854274052E-2</c:v>
                </c:pt>
                <c:pt idx="19">
                  <c:v>1.5197251746793374E-2</c:v>
                </c:pt>
                <c:pt idx="20">
                  <c:v>1.5185933569210325E-2</c:v>
                </c:pt>
                <c:pt idx="21">
                  <c:v>1.5183669933693715E-2</c:v>
                </c:pt>
                <c:pt idx="22">
                  <c:v>1.259633453820872E-2</c:v>
                </c:pt>
                <c:pt idx="23">
                  <c:v>9.4000811887556875E-3</c:v>
                </c:pt>
                <c:pt idx="24">
                  <c:v>9.3864993756560284E-3</c:v>
                </c:pt>
                <c:pt idx="25">
                  <c:v>9.3706539270397623E-3</c:v>
                </c:pt>
                <c:pt idx="26">
                  <c:v>9.3321721232573953E-3</c:v>
                </c:pt>
                <c:pt idx="27">
                  <c:v>3.258838032193314E-3</c:v>
                </c:pt>
                <c:pt idx="28">
                  <c:v>3.2565743966767053E-3</c:v>
                </c:pt>
                <c:pt idx="29">
                  <c:v>2.4054474424314212E-3</c:v>
                </c:pt>
                <c:pt idx="30">
                  <c:v>1.8372749277623633E-3</c:v>
                </c:pt>
                <c:pt idx="31">
                  <c:v>1.5995931985183353E-3</c:v>
                </c:pt>
                <c:pt idx="32">
                  <c:v>1.5995931985183353E-3</c:v>
                </c:pt>
                <c:pt idx="33">
                  <c:v>1.53394776853665E-3</c:v>
                </c:pt>
                <c:pt idx="34">
                  <c:v>1.53394776853665E-3</c:v>
                </c:pt>
                <c:pt idx="35">
                  <c:v>-6.4861128668118537E-3</c:v>
                </c:pt>
                <c:pt idx="36">
                  <c:v>-6.4883765023284624E-3</c:v>
                </c:pt>
                <c:pt idx="37">
                  <c:v>-9.2884936363747794E-3</c:v>
                </c:pt>
                <c:pt idx="38">
                  <c:v>-1.0153202403719721E-2</c:v>
                </c:pt>
                <c:pt idx="39">
                  <c:v>-1.2330819770698343E-2</c:v>
                </c:pt>
                <c:pt idx="40">
                  <c:v>-1.2333083406214954E-2</c:v>
                </c:pt>
                <c:pt idx="41">
                  <c:v>-1.2631883294407446E-2</c:v>
                </c:pt>
                <c:pt idx="42">
                  <c:v>-1.2634146929924057E-2</c:v>
                </c:pt>
                <c:pt idx="43">
                  <c:v>-1.4028546408155689E-2</c:v>
                </c:pt>
                <c:pt idx="44">
                  <c:v>-1.4881936997917584E-2</c:v>
                </c:pt>
                <c:pt idx="45">
                  <c:v>-1.4884200633434192E-2</c:v>
                </c:pt>
                <c:pt idx="46">
                  <c:v>-1.5278073213324297E-2</c:v>
                </c:pt>
                <c:pt idx="47">
                  <c:v>-1.5481800409819179E-2</c:v>
                </c:pt>
                <c:pt idx="48">
                  <c:v>-1.55791367370334E-2</c:v>
                </c:pt>
                <c:pt idx="49">
                  <c:v>-1.8261544824216006E-2</c:v>
                </c:pt>
                <c:pt idx="50">
                  <c:v>-1.835888115143023E-2</c:v>
                </c:pt>
                <c:pt idx="51">
                  <c:v>-1.9164735395343316E-2</c:v>
                </c:pt>
                <c:pt idx="52">
                  <c:v>-1.9348089872188709E-2</c:v>
                </c:pt>
                <c:pt idx="53">
                  <c:v>-1.9361671685288365E-2</c:v>
                </c:pt>
                <c:pt idx="54">
                  <c:v>-2.02942895181316E-2</c:v>
                </c:pt>
                <c:pt idx="55">
                  <c:v>-2.0296553153648214E-2</c:v>
                </c:pt>
                <c:pt idx="56">
                  <c:v>-2.0364462219146506E-2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F-4734-8BF9-9B8A1C52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25744"/>
        <c:axId val="1"/>
      </c:scatterChart>
      <c:valAx>
        <c:axId val="48642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2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0</xdr:row>
      <xdr:rowOff>0</xdr:rowOff>
    </xdr:from>
    <xdr:to>
      <xdr:col>19</xdr:col>
      <xdr:colOff>9524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D73220AB-1F5C-D2E8-9A17-ABAA1C361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9524</xdr:rowOff>
    </xdr:from>
    <xdr:to>
      <xdr:col>13</xdr:col>
      <xdr:colOff>314325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7A35A-B7D6-EACB-2725-FC99968EA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22</xdr:row>
      <xdr:rowOff>85725</xdr:rowOff>
    </xdr:from>
    <xdr:to>
      <xdr:col>13</xdr:col>
      <xdr:colOff>295274</xdr:colOff>
      <xdr:row>42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2844D01-F986-F0C9-34CE-495CFB307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7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27</v>
      </c>
      <c r="F1">
        <v>52500.559000000001</v>
      </c>
      <c r="G1">
        <v>1.6697747000000001</v>
      </c>
      <c r="H1" t="s">
        <v>28</v>
      </c>
      <c r="I1" t="s">
        <v>29</v>
      </c>
    </row>
    <row r="2" spans="1:9">
      <c r="A2" t="s">
        <v>15</v>
      </c>
      <c r="B2" s="11" t="s">
        <v>28</v>
      </c>
      <c r="E2" t="s">
        <v>29</v>
      </c>
    </row>
    <row r="3" spans="1:9" ht="13.5" thickBot="1">
      <c r="A3" s="46" t="s">
        <v>64</v>
      </c>
      <c r="B3" s="47"/>
      <c r="C3" s="48"/>
      <c r="D3" s="46"/>
      <c r="E3" s="46"/>
    </row>
    <row r="4" spans="1:9" ht="14.25" thickTop="1" thickBot="1">
      <c r="A4" s="7" t="s">
        <v>33</v>
      </c>
      <c r="C4" s="4">
        <v>52500.559000000001</v>
      </c>
      <c r="D4" s="5">
        <v>1.6697747000000001</v>
      </c>
    </row>
    <row r="5" spans="1:9" ht="13.5" thickTop="1">
      <c r="A5" s="33" t="s">
        <v>43</v>
      </c>
      <c r="B5" s="34"/>
      <c r="C5" s="35">
        <v>-9.5</v>
      </c>
      <c r="D5" s="34" t="s">
        <v>44</v>
      </c>
    </row>
    <row r="6" spans="1:9">
      <c r="A6" s="7" t="s">
        <v>0</v>
      </c>
    </row>
    <row r="7" spans="1:9">
      <c r="A7" t="s">
        <v>1</v>
      </c>
      <c r="C7">
        <v>52500.559000000001</v>
      </c>
      <c r="D7" s="17" t="s">
        <v>32</v>
      </c>
    </row>
    <row r="8" spans="1:9">
      <c r="A8" t="s">
        <v>2</v>
      </c>
      <c r="C8">
        <v>1.6697747000000001</v>
      </c>
      <c r="D8" s="17" t="s">
        <v>32</v>
      </c>
    </row>
    <row r="9" spans="1:9">
      <c r="A9" s="37" t="s">
        <v>51</v>
      </c>
      <c r="B9" s="37"/>
      <c r="C9" s="42">
        <v>21</v>
      </c>
      <c r="D9" s="42">
        <v>21</v>
      </c>
      <c r="E9" s="36"/>
    </row>
    <row r="10" spans="1:9" ht="13.5" thickBot="1">
      <c r="C10" s="6" t="s">
        <v>17</v>
      </c>
      <c r="D10" s="6" t="s">
        <v>18</v>
      </c>
    </row>
    <row r="11" spans="1:9">
      <c r="A11" t="s">
        <v>12</v>
      </c>
      <c r="C11" s="41">
        <f ca="1">INTERCEPT(INDIRECT(C14):R$935,INDIRECT(C13):$F$935)</f>
        <v>-5.8551666978466808E-3</v>
      </c>
      <c r="D11" s="41">
        <f ca="1">INTERCEPT(INDIRECT(D14):S$935,INDIRECT(D13):$F$935)</f>
        <v>-9.2884936363747794E-3</v>
      </c>
      <c r="E11" s="37" t="s">
        <v>45</v>
      </c>
      <c r="F11">
        <v>1</v>
      </c>
    </row>
    <row r="12" spans="1:9">
      <c r="A12" t="s">
        <v>13</v>
      </c>
      <c r="C12" s="41">
        <f ca="1">SLOPE(INDIRECT(C14):R$935,INDIRECT(C13):$F$935)</f>
        <v>-3.1816322645806893E-6</v>
      </c>
      <c r="D12" s="41">
        <f ca="1">SLOPE(INDIRECT(D14):S$935,INDIRECT(D13):$F$935)</f>
        <v>-4.52727103321959E-6</v>
      </c>
      <c r="E12" s="37" t="s">
        <v>46</v>
      </c>
      <c r="F12" s="38">
        <f ca="1">NOW()+15018.5+$C$5/24</f>
        <v>60326.587793055551</v>
      </c>
    </row>
    <row r="13" spans="1:9">
      <c r="A13" s="37" t="s">
        <v>52</v>
      </c>
      <c r="B13" s="37"/>
      <c r="C13" s="42" t="str">
        <f>"F"&amp;C9</f>
        <v>F21</v>
      </c>
      <c r="D13" s="42" t="str">
        <f>"F"&amp;D9</f>
        <v>F21</v>
      </c>
      <c r="E13" s="37" t="s">
        <v>47</v>
      </c>
      <c r="F13" s="38">
        <f ca="1">ROUND(2*(F12-$C$7)/$C$8,0)/2+F11</f>
        <v>4688</v>
      </c>
    </row>
    <row r="14" spans="1:9">
      <c r="A14" s="37" t="s">
        <v>53</v>
      </c>
      <c r="B14" s="37"/>
      <c r="C14" s="42" t="str">
        <f>"R"&amp;C9</f>
        <v>R21</v>
      </c>
      <c r="D14" s="42" t="str">
        <f>"S"&amp;D9</f>
        <v>S21</v>
      </c>
      <c r="E14" s="37" t="s">
        <v>48</v>
      </c>
      <c r="F14" s="14">
        <f ca="1">ROUND(2*(F12-$C$15)/$C$16,0)/2+F11</f>
        <v>2242</v>
      </c>
    </row>
    <row r="15" spans="1:9">
      <c r="A15" s="3" t="s">
        <v>14</v>
      </c>
      <c r="C15" s="15">
        <f ca="1">($C7+C11)+($C8+C12)*INT(MAX($F21:$F3532))</f>
        <v>56584.814278760787</v>
      </c>
      <c r="D15" s="15">
        <f ca="1">($C7+D11)+($C8+D12)*INT(MAX($F21:$F3532))</f>
        <v>56584.807554001418</v>
      </c>
      <c r="E15" s="37" t="s">
        <v>49</v>
      </c>
      <c r="F15" s="39">
        <f ca="1">+$C$15+$C$16*F14-15018.5-$C$5/24</f>
        <v>45310.337856274586</v>
      </c>
    </row>
    <row r="16" spans="1:9">
      <c r="A16" s="7" t="s">
        <v>3</v>
      </c>
      <c r="C16" s="16">
        <f ca="1">+$C8+C12</f>
        <v>1.6697715183677355</v>
      </c>
      <c r="D16" s="14">
        <f ca="1">+$C8+D12</f>
        <v>1.6697701727289669</v>
      </c>
      <c r="E16" s="40"/>
      <c r="F16" s="40" t="s">
        <v>50</v>
      </c>
    </row>
    <row r="17" spans="1:19" ht="13.5" thickBot="1">
      <c r="A17" s="13" t="s">
        <v>26</v>
      </c>
      <c r="C17">
        <f>COUNT(C21:C1246)</f>
        <v>57</v>
      </c>
    </row>
    <row r="18" spans="1:19" ht="14.25" thickTop="1" thickBot="1">
      <c r="A18" s="7" t="s">
        <v>20</v>
      </c>
      <c r="C18" s="4">
        <v>52500.559000000001</v>
      </c>
      <c r="D18" s="5">
        <v>1.6697747000000001</v>
      </c>
      <c r="E18" s="32">
        <f>R19</f>
        <v>34</v>
      </c>
    </row>
    <row r="19" spans="1:19" ht="14.25" thickTop="1" thickBot="1">
      <c r="A19" s="7" t="s">
        <v>21</v>
      </c>
      <c r="C19" s="18">
        <v>52501.375999999997</v>
      </c>
      <c r="D19" s="19">
        <v>1.6697694000000001</v>
      </c>
      <c r="E19" s="32">
        <f>S19</f>
        <v>23</v>
      </c>
      <c r="F19" s="13" t="s">
        <v>63</v>
      </c>
      <c r="R19">
        <f>COUNT(R21:R321)</f>
        <v>34</v>
      </c>
      <c r="S19">
        <f>COUNT(S21:S321)</f>
        <v>23</v>
      </c>
    </row>
    <row r="20" spans="1:19" ht="14.25" thickTop="1" thickBot="1">
      <c r="A20" s="6" t="s">
        <v>4</v>
      </c>
      <c r="B20" s="6" t="s">
        <v>5</v>
      </c>
      <c r="C20" s="6" t="s">
        <v>6</v>
      </c>
      <c r="D20" s="6" t="s">
        <v>10</v>
      </c>
      <c r="E20" s="6" t="s">
        <v>7</v>
      </c>
      <c r="F20" s="6" t="s">
        <v>8</v>
      </c>
      <c r="G20" s="6" t="s">
        <v>9</v>
      </c>
      <c r="H20" s="9" t="s">
        <v>39</v>
      </c>
      <c r="I20" s="9" t="s">
        <v>40</v>
      </c>
      <c r="J20" s="9" t="s">
        <v>41</v>
      </c>
      <c r="K20" s="9" t="s">
        <v>42</v>
      </c>
      <c r="L20" s="9" t="s">
        <v>24</v>
      </c>
      <c r="M20" s="9" t="s">
        <v>16</v>
      </c>
      <c r="N20" s="9" t="s">
        <v>19</v>
      </c>
      <c r="O20" s="9" t="s">
        <v>22</v>
      </c>
      <c r="P20" s="8" t="s">
        <v>23</v>
      </c>
      <c r="Q20" s="6" t="s">
        <v>11</v>
      </c>
      <c r="R20" s="10" t="s">
        <v>17</v>
      </c>
      <c r="S20" s="10" t="s">
        <v>18</v>
      </c>
    </row>
    <row r="21" spans="1:19">
      <c r="A21" s="44" t="s">
        <v>54</v>
      </c>
      <c r="B21" s="26" t="s">
        <v>35</v>
      </c>
      <c r="C21" s="27">
        <v>32772.216999999997</v>
      </c>
      <c r="D21" s="27"/>
      <c r="E21" s="30">
        <f t="shared" ref="E21:E52" si="0">+(C21-C$7)/C$8</f>
        <v>-11814.972403163136</v>
      </c>
      <c r="F21" s="30">
        <f t="shared" ref="F21:F52" si="1">ROUND(2*E21,0)/2</f>
        <v>-11815</v>
      </c>
      <c r="G21">
        <f t="shared" ref="G21:G52" si="2">+C21-(C$7+F21*C$8)</f>
        <v>4.6080499996605795E-2</v>
      </c>
      <c r="K21">
        <f t="shared" ref="K21:K39" si="3">+G21</f>
        <v>4.6080499996605795E-2</v>
      </c>
      <c r="O21">
        <f t="shared" ref="O21:O52" ca="1" si="4">+C$11+C$12*$F21</f>
        <v>3.1735818508174168E-2</v>
      </c>
      <c r="P21">
        <f t="shared" ref="P21:P52" ca="1" si="5">+D$11+D$12*$F21</f>
        <v>4.4201213621114677E-2</v>
      </c>
      <c r="Q21" s="2">
        <f t="shared" ref="Q21:Q52" si="6">+C21-15018.5</f>
        <v>17753.716999999997</v>
      </c>
      <c r="R21">
        <f>G21</f>
        <v>4.6080499996605795E-2</v>
      </c>
    </row>
    <row r="22" spans="1:19">
      <c r="A22" s="30" t="s">
        <v>54</v>
      </c>
      <c r="B22" s="26" t="s">
        <v>35</v>
      </c>
      <c r="C22" s="27">
        <v>32797.262999999999</v>
      </c>
      <c r="D22" s="27"/>
      <c r="E22" s="30">
        <f t="shared" si="0"/>
        <v>-11799.972774770155</v>
      </c>
      <c r="F22" s="30">
        <f t="shared" si="1"/>
        <v>-11800</v>
      </c>
      <c r="G22">
        <f t="shared" si="2"/>
        <v>4.5460000001185108E-2</v>
      </c>
      <c r="K22">
        <f t="shared" si="3"/>
        <v>4.5460000001185108E-2</v>
      </c>
      <c r="O22">
        <f t="shared" ca="1" si="4"/>
        <v>3.1688094024205457E-2</v>
      </c>
      <c r="P22">
        <f t="shared" ca="1" si="5"/>
        <v>4.4133304555616384E-2</v>
      </c>
      <c r="Q22" s="2">
        <f t="shared" si="6"/>
        <v>17778.762999999999</v>
      </c>
      <c r="R22">
        <f>G22</f>
        <v>4.5460000001185108E-2</v>
      </c>
    </row>
    <row r="23" spans="1:19">
      <c r="A23" s="30" t="s">
        <v>54</v>
      </c>
      <c r="B23" s="26" t="s">
        <v>31</v>
      </c>
      <c r="C23" s="27">
        <v>32813.127999999997</v>
      </c>
      <c r="D23" s="27"/>
      <c r="E23" s="30">
        <f t="shared" si="0"/>
        <v>-11790.471492950519</v>
      </c>
      <c r="F23" s="30">
        <f t="shared" si="1"/>
        <v>-11790.5</v>
      </c>
      <c r="G23">
        <f t="shared" si="2"/>
        <v>4.7600349993444979E-2</v>
      </c>
      <c r="K23">
        <f t="shared" si="3"/>
        <v>4.7600349993444979E-2</v>
      </c>
      <c r="O23">
        <f t="shared" ca="1" si="4"/>
        <v>3.1657868517691937E-2</v>
      </c>
      <c r="P23">
        <f t="shared" ca="1" si="5"/>
        <v>4.4090295480800797E-2</v>
      </c>
      <c r="Q23" s="2">
        <f t="shared" si="6"/>
        <v>17794.627999999997</v>
      </c>
      <c r="S23">
        <f>G23</f>
        <v>4.7600349993444979E-2</v>
      </c>
    </row>
    <row r="24" spans="1:19">
      <c r="A24" s="30" t="s">
        <v>54</v>
      </c>
      <c r="B24" s="26" t="s">
        <v>35</v>
      </c>
      <c r="C24" s="27">
        <v>32818.978000000003</v>
      </c>
      <c r="D24" s="27"/>
      <c r="E24" s="30">
        <f t="shared" si="0"/>
        <v>-11786.968026285222</v>
      </c>
      <c r="F24" s="30">
        <f t="shared" si="1"/>
        <v>-11787</v>
      </c>
      <c r="G24">
        <f t="shared" si="2"/>
        <v>5.3388900007121265E-2</v>
      </c>
      <c r="K24">
        <f t="shared" si="3"/>
        <v>5.3388900007121265E-2</v>
      </c>
      <c r="O24">
        <f t="shared" ca="1" si="4"/>
        <v>3.1646732804765904E-2</v>
      </c>
      <c r="P24">
        <f t="shared" ca="1" si="5"/>
        <v>4.4074450032184527E-2</v>
      </c>
      <c r="Q24" s="2">
        <f t="shared" si="6"/>
        <v>17800.478000000003</v>
      </c>
      <c r="R24">
        <f>G24</f>
        <v>5.3388900007121265E-2</v>
      </c>
    </row>
    <row r="25" spans="1:19">
      <c r="A25" t="s">
        <v>54</v>
      </c>
      <c r="B25" s="43" t="s">
        <v>35</v>
      </c>
      <c r="C25" s="45">
        <v>32849.025000000001</v>
      </c>
      <c r="D25" s="45"/>
      <c r="E25" s="30">
        <f t="shared" si="0"/>
        <v>-11768.973383055809</v>
      </c>
      <c r="F25" s="30">
        <f t="shared" si="1"/>
        <v>-11769</v>
      </c>
      <c r="G25">
        <f t="shared" si="2"/>
        <v>4.4444300001487136E-2</v>
      </c>
      <c r="K25">
        <f t="shared" si="3"/>
        <v>4.4444300001487136E-2</v>
      </c>
      <c r="O25">
        <f t="shared" ca="1" si="4"/>
        <v>3.1589463424003456E-2</v>
      </c>
      <c r="P25">
        <f t="shared" ca="1" si="5"/>
        <v>4.3992959153586572E-2</v>
      </c>
      <c r="Q25" s="2">
        <f t="shared" si="6"/>
        <v>17830.525000000001</v>
      </c>
      <c r="R25">
        <f>G25</f>
        <v>4.4444300001487136E-2</v>
      </c>
    </row>
    <row r="26" spans="1:19">
      <c r="A26" t="s">
        <v>54</v>
      </c>
      <c r="B26" s="43" t="s">
        <v>31</v>
      </c>
      <c r="C26" s="45">
        <v>32889.949000000001</v>
      </c>
      <c r="D26" s="45"/>
      <c r="E26" s="30">
        <f t="shared" si="0"/>
        <v>-11744.464687361715</v>
      </c>
      <c r="F26" s="30">
        <f t="shared" si="1"/>
        <v>-11744.5</v>
      </c>
      <c r="G26">
        <f t="shared" si="2"/>
        <v>5.8964150004612748E-2</v>
      </c>
      <c r="K26">
        <f t="shared" si="3"/>
        <v>5.8964150004612748E-2</v>
      </c>
      <c r="O26">
        <f t="shared" ca="1" si="4"/>
        <v>3.1511513433521224E-2</v>
      </c>
      <c r="P26">
        <f t="shared" ca="1" si="5"/>
        <v>4.3882041013272692E-2</v>
      </c>
      <c r="Q26" s="2">
        <f t="shared" si="6"/>
        <v>17871.449000000001</v>
      </c>
      <c r="S26">
        <f>G26</f>
        <v>5.8964150004612748E-2</v>
      </c>
    </row>
    <row r="27" spans="1:19">
      <c r="A27" t="s">
        <v>54</v>
      </c>
      <c r="B27" s="43" t="s">
        <v>31</v>
      </c>
      <c r="C27" s="45">
        <v>32899.963000000003</v>
      </c>
      <c r="D27" s="45"/>
      <c r="E27" s="30">
        <f t="shared" si="0"/>
        <v>-11738.467471090558</v>
      </c>
      <c r="F27" s="30">
        <f t="shared" si="1"/>
        <v>-11738.5</v>
      </c>
      <c r="G27">
        <f t="shared" si="2"/>
        <v>5.43159500011825E-2</v>
      </c>
      <c r="K27">
        <f t="shared" si="3"/>
        <v>5.43159500011825E-2</v>
      </c>
      <c r="O27">
        <f t="shared" ca="1" si="4"/>
        <v>3.1492423639933743E-2</v>
      </c>
      <c r="P27">
        <f t="shared" ca="1" si="5"/>
        <v>4.3854877387073374E-2</v>
      </c>
      <c r="Q27" s="2">
        <f t="shared" si="6"/>
        <v>17881.463000000003</v>
      </c>
      <c r="S27">
        <f>G27</f>
        <v>5.43159500011825E-2</v>
      </c>
    </row>
    <row r="28" spans="1:19">
      <c r="A28" t="s">
        <v>55</v>
      </c>
      <c r="B28" s="43" t="s">
        <v>35</v>
      </c>
      <c r="C28" s="45">
        <v>38773.358</v>
      </c>
      <c r="D28" s="45"/>
      <c r="E28" s="30">
        <f t="shared" si="0"/>
        <v>-8220.9899335521131</v>
      </c>
      <c r="F28" s="30">
        <f t="shared" si="1"/>
        <v>-8221</v>
      </c>
      <c r="G28">
        <f t="shared" si="2"/>
        <v>1.6808699998364318E-2</v>
      </c>
      <c r="K28">
        <f t="shared" si="3"/>
        <v>1.6808699998364318E-2</v>
      </c>
      <c r="O28">
        <f t="shared" ca="1" si="4"/>
        <v>2.0301032149271165E-2</v>
      </c>
      <c r="P28">
        <f t="shared" ca="1" si="5"/>
        <v>2.7930201527723471E-2</v>
      </c>
      <c r="Q28" s="2">
        <f t="shared" si="6"/>
        <v>23754.858</v>
      </c>
      <c r="R28">
        <f>G28</f>
        <v>1.6808699998364318E-2</v>
      </c>
    </row>
    <row r="29" spans="1:19">
      <c r="A29" t="s">
        <v>56</v>
      </c>
      <c r="B29" s="43" t="s">
        <v>35</v>
      </c>
      <c r="C29" s="45">
        <v>40162.603999999999</v>
      </c>
      <c r="D29" s="45"/>
      <c r="E29" s="30">
        <f t="shared" si="0"/>
        <v>-7388.9938564765662</v>
      </c>
      <c r="F29" s="30">
        <f t="shared" si="1"/>
        <v>-7389</v>
      </c>
      <c r="G29">
        <f t="shared" si="2"/>
        <v>1.0258299997076392E-2</v>
      </c>
      <c r="K29">
        <f t="shared" si="3"/>
        <v>1.0258299997076392E-2</v>
      </c>
      <c r="O29">
        <f t="shared" ca="1" si="4"/>
        <v>1.7653914105140032E-2</v>
      </c>
      <c r="P29">
        <f t="shared" ca="1" si="5"/>
        <v>2.4163512028084769E-2</v>
      </c>
      <c r="Q29" s="2">
        <f t="shared" si="6"/>
        <v>25144.103999999999</v>
      </c>
      <c r="R29">
        <f>G29</f>
        <v>1.0258299997076392E-2</v>
      </c>
    </row>
    <row r="30" spans="1:19">
      <c r="A30" t="s">
        <v>56</v>
      </c>
      <c r="B30" s="43" t="s">
        <v>35</v>
      </c>
      <c r="C30" s="45">
        <v>40197.667999999998</v>
      </c>
      <c r="D30" s="45"/>
      <c r="E30" s="30">
        <f t="shared" si="0"/>
        <v>-7367.9946162796714</v>
      </c>
      <c r="F30" s="30">
        <f t="shared" si="1"/>
        <v>-7368</v>
      </c>
      <c r="G30">
        <f t="shared" si="2"/>
        <v>8.9895999990403652E-3</v>
      </c>
      <c r="K30">
        <f t="shared" si="3"/>
        <v>8.9895999990403652E-3</v>
      </c>
      <c r="O30">
        <f t="shared" ca="1" si="4"/>
        <v>1.7587099827583837E-2</v>
      </c>
      <c r="P30">
        <f t="shared" ca="1" si="5"/>
        <v>2.4068439336387158E-2</v>
      </c>
      <c r="Q30" s="2">
        <f t="shared" si="6"/>
        <v>25179.167999999998</v>
      </c>
      <c r="R30">
        <f>G30</f>
        <v>8.9895999990403652E-3</v>
      </c>
    </row>
    <row r="31" spans="1:19">
      <c r="A31" t="s">
        <v>57</v>
      </c>
      <c r="B31" s="43" t="s">
        <v>35</v>
      </c>
      <c r="C31" s="45">
        <v>41643.688999999998</v>
      </c>
      <c r="D31" s="45"/>
      <c r="E31" s="30">
        <f t="shared" si="0"/>
        <v>-6501.9969460550592</v>
      </c>
      <c r="F31" s="30">
        <f t="shared" si="1"/>
        <v>-6502</v>
      </c>
      <c r="G31">
        <f t="shared" si="2"/>
        <v>5.0993999975617044E-3</v>
      </c>
      <c r="K31">
        <f t="shared" si="3"/>
        <v>5.0993999975617044E-3</v>
      </c>
      <c r="O31">
        <f t="shared" ca="1" si="4"/>
        <v>1.4831806286456958E-2</v>
      </c>
      <c r="P31">
        <f t="shared" ca="1" si="5"/>
        <v>2.0147822621618995E-2</v>
      </c>
      <c r="Q31" s="2">
        <f t="shared" si="6"/>
        <v>26625.188999999998</v>
      </c>
      <c r="R31">
        <f>G31</f>
        <v>5.0993999975617044E-3</v>
      </c>
    </row>
    <row r="32" spans="1:19">
      <c r="A32" t="s">
        <v>58</v>
      </c>
      <c r="B32" s="43" t="s">
        <v>35</v>
      </c>
      <c r="C32" s="45">
        <v>41937.567510000001</v>
      </c>
      <c r="D32" s="45"/>
      <c r="E32" s="30">
        <f t="shared" si="0"/>
        <v>-6325.998046323255</v>
      </c>
      <c r="F32" s="30">
        <f t="shared" si="1"/>
        <v>-6326</v>
      </c>
      <c r="G32">
        <f t="shared" si="2"/>
        <v>3.262199999880977E-3</v>
      </c>
      <c r="K32">
        <f t="shared" si="3"/>
        <v>3.262199999880977E-3</v>
      </c>
      <c r="O32">
        <f t="shared" ca="1" si="4"/>
        <v>1.4271839007890759E-2</v>
      </c>
      <c r="P32">
        <f t="shared" ca="1" si="5"/>
        <v>1.9351022919772344E-2</v>
      </c>
      <c r="Q32" s="2">
        <f t="shared" si="6"/>
        <v>26919.067510000001</v>
      </c>
      <c r="R32">
        <f>G32</f>
        <v>3.262199999880977E-3</v>
      </c>
    </row>
    <row r="33" spans="1:19">
      <c r="A33" t="s">
        <v>58</v>
      </c>
      <c r="B33" s="43" t="s">
        <v>31</v>
      </c>
      <c r="C33" s="45">
        <v>41946.763800000001</v>
      </c>
      <c r="D33" s="45"/>
      <c r="E33" s="30">
        <f t="shared" si="0"/>
        <v>-6320.4905428259272</v>
      </c>
      <c r="F33" s="30">
        <f t="shared" si="1"/>
        <v>-6320.5</v>
      </c>
      <c r="G33">
        <f t="shared" si="2"/>
        <v>1.5791350000654347E-2</v>
      </c>
      <c r="K33">
        <f t="shared" si="3"/>
        <v>1.5791350000654347E-2</v>
      </c>
      <c r="O33">
        <f t="shared" ca="1" si="4"/>
        <v>1.4254340030435565E-2</v>
      </c>
      <c r="P33">
        <f t="shared" ca="1" si="5"/>
        <v>1.932612292908964E-2</v>
      </c>
      <c r="Q33" s="2">
        <f t="shared" si="6"/>
        <v>26928.263800000001</v>
      </c>
      <c r="S33">
        <f>G33</f>
        <v>1.5791350000654347E-2</v>
      </c>
    </row>
    <row r="34" spans="1:19">
      <c r="A34" t="s">
        <v>58</v>
      </c>
      <c r="B34" s="43" t="s">
        <v>35</v>
      </c>
      <c r="C34" s="45">
        <v>41947.586819999997</v>
      </c>
      <c r="D34" s="45"/>
      <c r="E34" s="30">
        <f t="shared" si="0"/>
        <v>-6319.9976499823624</v>
      </c>
      <c r="F34" s="30">
        <f t="shared" si="1"/>
        <v>-6320</v>
      </c>
      <c r="G34">
        <f t="shared" si="2"/>
        <v>3.9239999969140626E-3</v>
      </c>
      <c r="K34">
        <f t="shared" si="3"/>
        <v>3.9239999969140626E-3</v>
      </c>
      <c r="O34">
        <f t="shared" ca="1" si="4"/>
        <v>1.4252749214303275E-2</v>
      </c>
      <c r="P34">
        <f t="shared" ca="1" si="5"/>
        <v>1.9323859293573033E-2</v>
      </c>
      <c r="Q34" s="2">
        <f t="shared" si="6"/>
        <v>26929.086819999997</v>
      </c>
      <c r="R34">
        <f>G34</f>
        <v>3.9239999969140626E-3</v>
      </c>
    </row>
    <row r="35" spans="1:19">
      <c r="A35" t="s">
        <v>58</v>
      </c>
      <c r="B35" s="43" t="s">
        <v>31</v>
      </c>
      <c r="C35" s="45">
        <v>41951.773000000001</v>
      </c>
      <c r="D35" s="45"/>
      <c r="E35" s="30">
        <f t="shared" si="0"/>
        <v>-6317.4906171473312</v>
      </c>
      <c r="F35" s="30">
        <f t="shared" si="1"/>
        <v>-6317.5</v>
      </c>
      <c r="G35">
        <f t="shared" si="2"/>
        <v>1.566725000157021E-2</v>
      </c>
      <c r="K35">
        <f t="shared" si="3"/>
        <v>1.566725000157021E-2</v>
      </c>
      <c r="O35">
        <f t="shared" ca="1" si="4"/>
        <v>1.4244795133641824E-2</v>
      </c>
      <c r="P35">
        <f t="shared" ca="1" si="5"/>
        <v>1.9312541115989977E-2</v>
      </c>
      <c r="Q35" s="2">
        <f t="shared" si="6"/>
        <v>26933.273000000001</v>
      </c>
      <c r="S35">
        <f>G35</f>
        <v>1.566725000157021E-2</v>
      </c>
    </row>
    <row r="36" spans="1:19">
      <c r="A36" t="s">
        <v>58</v>
      </c>
      <c r="B36" s="43" t="s">
        <v>31</v>
      </c>
      <c r="C36" s="45">
        <v>41956.782599999999</v>
      </c>
      <c r="D36" s="45"/>
      <c r="E36" s="30">
        <f t="shared" si="0"/>
        <v>-6314.4904519154607</v>
      </c>
      <c r="F36" s="30">
        <f t="shared" si="1"/>
        <v>-6314.5</v>
      </c>
      <c r="G36">
        <f t="shared" si="2"/>
        <v>1.594314999965718E-2</v>
      </c>
      <c r="K36">
        <f t="shared" si="3"/>
        <v>1.594314999965718E-2</v>
      </c>
      <c r="O36">
        <f t="shared" ca="1" si="4"/>
        <v>1.4235250236848081E-2</v>
      </c>
      <c r="P36">
        <f t="shared" ca="1" si="5"/>
        <v>1.9298959302890321E-2</v>
      </c>
      <c r="Q36" s="2">
        <f t="shared" si="6"/>
        <v>26938.282599999999</v>
      </c>
      <c r="S36">
        <f>G36</f>
        <v>1.594314999965718E-2</v>
      </c>
    </row>
    <row r="37" spans="1:19">
      <c r="A37" t="s">
        <v>58</v>
      </c>
      <c r="B37" s="43" t="s">
        <v>35</v>
      </c>
      <c r="C37" s="45">
        <v>41957.605230000001</v>
      </c>
      <c r="D37" s="45"/>
      <c r="E37" s="30">
        <f t="shared" si="0"/>
        <v>-6313.9977926363354</v>
      </c>
      <c r="F37" s="30">
        <f t="shared" si="1"/>
        <v>-6314</v>
      </c>
      <c r="G37">
        <f t="shared" si="2"/>
        <v>3.6858000021311454E-3</v>
      </c>
      <c r="K37">
        <f t="shared" si="3"/>
        <v>3.6858000021311454E-3</v>
      </c>
      <c r="O37">
        <f t="shared" ca="1" si="4"/>
        <v>1.4233659420715791E-2</v>
      </c>
      <c r="P37">
        <f t="shared" ca="1" si="5"/>
        <v>1.9296695667373714E-2</v>
      </c>
      <c r="Q37" s="2">
        <f t="shared" si="6"/>
        <v>26939.105230000001</v>
      </c>
      <c r="R37">
        <f>G37</f>
        <v>3.6858000021311454E-3</v>
      </c>
    </row>
    <row r="38" spans="1:19">
      <c r="A38" t="s">
        <v>58</v>
      </c>
      <c r="B38" s="43" t="s">
        <v>31</v>
      </c>
      <c r="C38" s="45">
        <v>41961.791499999999</v>
      </c>
      <c r="D38" s="45"/>
      <c r="E38" s="30">
        <f t="shared" si="0"/>
        <v>-6311.4907059018205</v>
      </c>
      <c r="F38" s="30">
        <f t="shared" si="1"/>
        <v>-6311.5</v>
      </c>
      <c r="G38">
        <f t="shared" si="2"/>
        <v>1.5519050000875723E-2</v>
      </c>
      <c r="K38">
        <f t="shared" si="3"/>
        <v>1.5519050000875723E-2</v>
      </c>
      <c r="O38">
        <f t="shared" ca="1" si="4"/>
        <v>1.4225705340054337E-2</v>
      </c>
      <c r="P38">
        <f t="shared" ca="1" si="5"/>
        <v>1.9285377489790666E-2</v>
      </c>
      <c r="Q38" s="2">
        <f t="shared" si="6"/>
        <v>26943.291499999999</v>
      </c>
      <c r="S38">
        <f>G38</f>
        <v>1.5519050000875723E-2</v>
      </c>
    </row>
    <row r="39" spans="1:19">
      <c r="A39" t="s">
        <v>58</v>
      </c>
      <c r="B39" s="43" t="s">
        <v>35</v>
      </c>
      <c r="C39" s="45">
        <v>41962.614860000001</v>
      </c>
      <c r="D39" s="45"/>
      <c r="E39" s="30">
        <f t="shared" si="0"/>
        <v>-6310.9976094379672</v>
      </c>
      <c r="F39" s="30">
        <f t="shared" si="1"/>
        <v>-6311</v>
      </c>
      <c r="G39">
        <f t="shared" si="2"/>
        <v>3.9917000030982308E-3</v>
      </c>
      <c r="K39">
        <f t="shared" si="3"/>
        <v>3.9917000030982308E-3</v>
      </c>
      <c r="O39">
        <f t="shared" ca="1" si="4"/>
        <v>1.4224114523922048E-2</v>
      </c>
      <c r="P39">
        <f t="shared" ca="1" si="5"/>
        <v>1.9283113854274052E-2</v>
      </c>
      <c r="Q39" s="2">
        <f t="shared" si="6"/>
        <v>26944.114860000001</v>
      </c>
      <c r="R39">
        <f>G39</f>
        <v>3.9917000030982308E-3</v>
      </c>
    </row>
    <row r="40" spans="1:19">
      <c r="A40" s="23" t="s">
        <v>30</v>
      </c>
      <c r="B40" s="20" t="s">
        <v>31</v>
      </c>
      <c r="C40" s="21">
        <v>43469.593000000001</v>
      </c>
      <c r="D40" s="21">
        <v>1E-3</v>
      </c>
      <c r="E40">
        <f t="shared" si="0"/>
        <v>-5408.4937327173539</v>
      </c>
      <c r="F40">
        <f t="shared" si="1"/>
        <v>-5408.5</v>
      </c>
      <c r="G40">
        <f t="shared" si="2"/>
        <v>1.0464949999004602E-2</v>
      </c>
      <c r="J40">
        <f>+G40</f>
        <v>1.0464949999004602E-2</v>
      </c>
      <c r="O40">
        <f t="shared" ca="1" si="4"/>
        <v>1.1352691405137977E-2</v>
      </c>
      <c r="P40">
        <f t="shared" ca="1" si="5"/>
        <v>1.5197251746793374E-2</v>
      </c>
      <c r="Q40" s="2">
        <f t="shared" si="6"/>
        <v>28451.093000000001</v>
      </c>
      <c r="S40">
        <f>G40</f>
        <v>1.0464949999004602E-2</v>
      </c>
    </row>
    <row r="41" spans="1:19">
      <c r="A41" s="12" t="s">
        <v>30</v>
      </c>
      <c r="B41" s="22" t="s">
        <v>35</v>
      </c>
      <c r="C41" s="12">
        <v>43473.754999999997</v>
      </c>
      <c r="D41" s="12">
        <v>0.01</v>
      </c>
      <c r="E41">
        <f t="shared" si="0"/>
        <v>-5406.0011808778772</v>
      </c>
      <c r="F41">
        <f t="shared" si="1"/>
        <v>-5406</v>
      </c>
      <c r="G41">
        <f t="shared" si="2"/>
        <v>-1.971800003957469E-3</v>
      </c>
      <c r="J41">
        <f>+G41</f>
        <v>-1.971800003957469E-3</v>
      </c>
      <c r="O41">
        <f t="shared" ca="1" si="4"/>
        <v>1.1344737324476526E-2</v>
      </c>
      <c r="P41">
        <f t="shared" ca="1" si="5"/>
        <v>1.5185933569210325E-2</v>
      </c>
      <c r="Q41" s="2">
        <f t="shared" si="6"/>
        <v>28455.254999999997</v>
      </c>
      <c r="R41">
        <f>G41</f>
        <v>-1.971800003957469E-3</v>
      </c>
    </row>
    <row r="42" spans="1:19">
      <c r="A42" s="12" t="s">
        <v>30</v>
      </c>
      <c r="B42" s="22" t="s">
        <v>31</v>
      </c>
      <c r="C42" s="12">
        <v>43474.605000000003</v>
      </c>
      <c r="D42" s="12">
        <v>2E-3</v>
      </c>
      <c r="E42">
        <f t="shared" si="0"/>
        <v>-5405.4921301658223</v>
      </c>
      <c r="F42">
        <f t="shared" si="1"/>
        <v>-5405.5</v>
      </c>
      <c r="G42">
        <f t="shared" si="2"/>
        <v>1.3140850001946092E-2</v>
      </c>
      <c r="J42">
        <f>+G42</f>
        <v>1.3140850001946092E-2</v>
      </c>
      <c r="O42">
        <f t="shared" ca="1" si="4"/>
        <v>1.1343146508344233E-2</v>
      </c>
      <c r="P42">
        <f t="shared" ca="1" si="5"/>
        <v>1.5183669933693715E-2</v>
      </c>
      <c r="Q42" s="2">
        <f t="shared" si="6"/>
        <v>28456.105000000003</v>
      </c>
      <c r="S42">
        <f>G42</f>
        <v>1.3140850001946092E-2</v>
      </c>
    </row>
    <row r="43" spans="1:19">
      <c r="A43" s="23" t="s">
        <v>34</v>
      </c>
      <c r="B43" s="23"/>
      <c r="C43" s="21">
        <v>44428.868999999999</v>
      </c>
      <c r="D43" s="21"/>
      <c r="E43">
        <f t="shared" si="0"/>
        <v>-4833.9994611249067</v>
      </c>
      <c r="F43">
        <f t="shared" si="1"/>
        <v>-4834</v>
      </c>
      <c r="G43">
        <f t="shared" si="2"/>
        <v>8.9979999756906182E-4</v>
      </c>
      <c r="J43">
        <f>+G43</f>
        <v>8.9979999756906182E-4</v>
      </c>
      <c r="N43">
        <f>+G43</f>
        <v>8.9979999756906182E-4</v>
      </c>
      <c r="O43">
        <f t="shared" ca="1" si="4"/>
        <v>9.5248436691363694E-3</v>
      </c>
      <c r="P43">
        <f t="shared" ca="1" si="5"/>
        <v>1.259633453820872E-2</v>
      </c>
      <c r="Q43" s="2">
        <f t="shared" si="6"/>
        <v>29410.368999999999</v>
      </c>
      <c r="R43">
        <f>G43</f>
        <v>8.9979999756906182E-4</v>
      </c>
    </row>
    <row r="44" spans="1:19">
      <c r="A44" t="s">
        <v>59</v>
      </c>
      <c r="B44" s="43" t="s">
        <v>35</v>
      </c>
      <c r="C44" s="45">
        <v>45607.727800000001</v>
      </c>
      <c r="D44" s="45">
        <v>2.0000000000000001E-4</v>
      </c>
      <c r="E44" s="30">
        <f t="shared" si="0"/>
        <v>-4128.0007416569433</v>
      </c>
      <c r="F44" s="30">
        <f t="shared" si="1"/>
        <v>-4128</v>
      </c>
      <c r="G44">
        <f t="shared" si="2"/>
        <v>-1.2384000001475215E-3</v>
      </c>
      <c r="K44">
        <f t="shared" ref="K44:K77" si="7">+G44</f>
        <v>-1.2384000001475215E-3</v>
      </c>
      <c r="O44">
        <f t="shared" ca="1" si="4"/>
        <v>7.2786112903424046E-3</v>
      </c>
      <c r="P44">
        <f t="shared" ca="1" si="5"/>
        <v>9.4000811887556875E-3</v>
      </c>
      <c r="Q44" s="2">
        <f t="shared" si="6"/>
        <v>30589.227800000001</v>
      </c>
      <c r="R44">
        <f>G44</f>
        <v>-1.2384000001475215E-3</v>
      </c>
    </row>
    <row r="45" spans="1:19">
      <c r="A45" t="s">
        <v>59</v>
      </c>
      <c r="B45" s="43" t="s">
        <v>35</v>
      </c>
      <c r="C45" s="45">
        <v>45612.737699999998</v>
      </c>
      <c r="D45" s="45">
        <v>2.0000000000000001E-4</v>
      </c>
      <c r="E45" s="30">
        <f t="shared" si="0"/>
        <v>-4125.000396760116</v>
      </c>
      <c r="F45" s="30">
        <f t="shared" si="1"/>
        <v>-4125</v>
      </c>
      <c r="G45">
        <f t="shared" si="2"/>
        <v>-6.6250000236323103E-4</v>
      </c>
      <c r="K45">
        <f t="shared" si="7"/>
        <v>-6.6250000236323103E-4</v>
      </c>
      <c r="O45">
        <f t="shared" ca="1" si="4"/>
        <v>7.2690663935486627E-3</v>
      </c>
      <c r="P45">
        <f t="shared" ca="1" si="5"/>
        <v>9.3864993756560284E-3</v>
      </c>
      <c r="Q45" s="2">
        <f t="shared" si="6"/>
        <v>30594.237699999998</v>
      </c>
      <c r="R45">
        <f>G45</f>
        <v>-6.6250000236323103E-4</v>
      </c>
    </row>
    <row r="46" spans="1:19">
      <c r="A46" t="s">
        <v>59</v>
      </c>
      <c r="B46" s="43" t="s">
        <v>31</v>
      </c>
      <c r="C46" s="45">
        <v>45618.581899999997</v>
      </c>
      <c r="D46" s="45">
        <v>5.0000000000000001E-4</v>
      </c>
      <c r="E46" s="30">
        <f t="shared" si="0"/>
        <v>-4121.5004036173286</v>
      </c>
      <c r="F46" s="30">
        <f t="shared" si="1"/>
        <v>-4121.5</v>
      </c>
      <c r="G46">
        <f t="shared" si="2"/>
        <v>-6.7395000223768875E-4</v>
      </c>
      <c r="K46">
        <f t="shared" si="7"/>
        <v>-6.7395000223768875E-4</v>
      </c>
      <c r="O46">
        <f t="shared" ca="1" si="4"/>
        <v>7.2579306806226295E-3</v>
      </c>
      <c r="P46">
        <f t="shared" ca="1" si="5"/>
        <v>9.3706539270397623E-3</v>
      </c>
      <c r="Q46" s="2">
        <f t="shared" si="6"/>
        <v>30600.081899999997</v>
      </c>
      <c r="S46">
        <f>G46</f>
        <v>-6.7395000223768875E-4</v>
      </c>
    </row>
    <row r="47" spans="1:19">
      <c r="A47" t="s">
        <v>59</v>
      </c>
      <c r="B47" s="43" t="s">
        <v>35</v>
      </c>
      <c r="C47" s="45">
        <v>45632.774700000002</v>
      </c>
      <c r="D47" s="45">
        <v>2.0000000000000001E-4</v>
      </c>
      <c r="E47" s="30">
        <f t="shared" si="0"/>
        <v>-4113.000574269091</v>
      </c>
      <c r="F47" s="30">
        <f t="shared" si="1"/>
        <v>-4113</v>
      </c>
      <c r="G47">
        <f t="shared" si="2"/>
        <v>-9.5889999647624791E-4</v>
      </c>
      <c r="K47">
        <f t="shared" si="7"/>
        <v>-9.5889999647624791E-4</v>
      </c>
      <c r="O47">
        <f t="shared" ca="1" si="4"/>
        <v>7.2308868063736932E-3</v>
      </c>
      <c r="P47">
        <f t="shared" ca="1" si="5"/>
        <v>9.3321721232573953E-3</v>
      </c>
      <c r="Q47" s="2">
        <f t="shared" si="6"/>
        <v>30614.274700000002</v>
      </c>
      <c r="R47">
        <f>G47</f>
        <v>-9.5889999647624791E-4</v>
      </c>
    </row>
    <row r="48" spans="1:19">
      <c r="A48" t="s">
        <v>60</v>
      </c>
      <c r="B48" s="43" t="s">
        <v>31</v>
      </c>
      <c r="C48" s="45">
        <v>47872.7742</v>
      </c>
      <c r="D48" s="45">
        <v>5.0000000000000001E-3</v>
      </c>
      <c r="E48" s="30">
        <f t="shared" si="0"/>
        <v>-2771.5025266582379</v>
      </c>
      <c r="F48" s="30">
        <f t="shared" si="1"/>
        <v>-2771.5</v>
      </c>
      <c r="G48">
        <f t="shared" si="2"/>
        <v>-4.218950001813937E-3</v>
      </c>
      <c r="K48">
        <f t="shared" si="7"/>
        <v>-4.218950001813937E-3</v>
      </c>
      <c r="O48">
        <f t="shared" ca="1" si="4"/>
        <v>2.9627271234386994E-3</v>
      </c>
      <c r="P48">
        <f t="shared" ca="1" si="5"/>
        <v>3.258838032193314E-3</v>
      </c>
      <c r="Q48" s="2">
        <f t="shared" si="6"/>
        <v>32854.2742</v>
      </c>
      <c r="S48">
        <f>G48</f>
        <v>-4.218950001813937E-3</v>
      </c>
    </row>
    <row r="49" spans="1:19">
      <c r="A49" t="s">
        <v>60</v>
      </c>
      <c r="B49" s="43" t="s">
        <v>35</v>
      </c>
      <c r="C49" s="45">
        <v>47873.617200000001</v>
      </c>
      <c r="D49" s="45">
        <v>5.0000000000000001E-3</v>
      </c>
      <c r="E49" s="30">
        <f t="shared" si="0"/>
        <v>-2770.9976681285207</v>
      </c>
      <c r="F49" s="30">
        <f t="shared" si="1"/>
        <v>-2771</v>
      </c>
      <c r="G49">
        <f t="shared" si="2"/>
        <v>3.8936999990255572E-3</v>
      </c>
      <c r="K49">
        <f t="shared" si="7"/>
        <v>3.8936999990255572E-3</v>
      </c>
      <c r="O49">
        <f t="shared" ca="1" si="4"/>
        <v>2.96113630730641E-3</v>
      </c>
      <c r="P49">
        <f t="shared" ca="1" si="5"/>
        <v>3.2565743966767053E-3</v>
      </c>
      <c r="Q49" s="2">
        <f t="shared" si="6"/>
        <v>32855.117200000001</v>
      </c>
      <c r="R49">
        <f>G49</f>
        <v>3.8936999990255572E-3</v>
      </c>
    </row>
    <row r="50" spans="1:19">
      <c r="A50" t="s">
        <v>60</v>
      </c>
      <c r="B50" s="43" t="s">
        <v>35</v>
      </c>
      <c r="C50" s="45">
        <v>48187.535000000003</v>
      </c>
      <c r="D50" s="45">
        <v>5.0000000000000001E-3</v>
      </c>
      <c r="E50" s="30">
        <f t="shared" si="0"/>
        <v>-2582.9975744631879</v>
      </c>
      <c r="F50" s="30">
        <f t="shared" si="1"/>
        <v>-2583</v>
      </c>
      <c r="G50">
        <f t="shared" si="2"/>
        <v>4.0501000039512292E-3</v>
      </c>
      <c r="K50">
        <f t="shared" si="7"/>
        <v>4.0501000039512292E-3</v>
      </c>
      <c r="O50">
        <f t="shared" ca="1" si="4"/>
        <v>2.3629894415652395E-3</v>
      </c>
      <c r="P50">
        <f t="shared" ca="1" si="5"/>
        <v>2.4054474424314212E-3</v>
      </c>
      <c r="Q50" s="2">
        <f t="shared" si="6"/>
        <v>33169.035000000003</v>
      </c>
      <c r="R50">
        <f>G50</f>
        <v>4.0501000039512292E-3</v>
      </c>
    </row>
    <row r="51" spans="1:19">
      <c r="A51" t="s">
        <v>60</v>
      </c>
      <c r="B51" s="43" t="s">
        <v>31</v>
      </c>
      <c r="C51" s="45">
        <v>48397.080699999999</v>
      </c>
      <c r="D51" s="45">
        <v>5.0000000000000001E-3</v>
      </c>
      <c r="E51" s="30">
        <f t="shared" si="0"/>
        <v>-2457.5041770605353</v>
      </c>
      <c r="F51" s="30">
        <f t="shared" si="1"/>
        <v>-2457.5</v>
      </c>
      <c r="G51">
        <f t="shared" si="2"/>
        <v>-6.9747500019730069E-3</v>
      </c>
      <c r="K51">
        <f t="shared" si="7"/>
        <v>-6.9747500019730069E-3</v>
      </c>
      <c r="O51">
        <f t="shared" ca="1" si="4"/>
        <v>1.9636945923603632E-3</v>
      </c>
      <c r="P51">
        <f t="shared" ca="1" si="5"/>
        <v>1.8372749277623633E-3</v>
      </c>
      <c r="Q51" s="2">
        <f t="shared" si="6"/>
        <v>33378.580699999999</v>
      </c>
      <c r="S51">
        <f>G51</f>
        <v>-6.9747500019730069E-3</v>
      </c>
    </row>
    <row r="52" spans="1:19">
      <c r="A52" t="s">
        <v>60</v>
      </c>
      <c r="B52" s="43" t="s">
        <v>35</v>
      </c>
      <c r="C52" s="45">
        <v>48484.7523</v>
      </c>
      <c r="D52" s="45">
        <v>5.0000000000000001E-3</v>
      </c>
      <c r="E52" s="30">
        <f t="shared" si="0"/>
        <v>-2404.999129523283</v>
      </c>
      <c r="F52" s="30">
        <f t="shared" si="1"/>
        <v>-2405</v>
      </c>
      <c r="G52">
        <f t="shared" si="2"/>
        <v>1.4535000009345822E-3</v>
      </c>
      <c r="K52">
        <f t="shared" si="7"/>
        <v>1.4535000009345822E-3</v>
      </c>
      <c r="O52">
        <f t="shared" ca="1" si="4"/>
        <v>1.7966588984698771E-3</v>
      </c>
      <c r="P52">
        <f t="shared" ca="1" si="5"/>
        <v>1.5995931985183353E-3</v>
      </c>
      <c r="Q52" s="2">
        <f t="shared" si="6"/>
        <v>33466.2523</v>
      </c>
      <c r="R52">
        <f>G52</f>
        <v>1.4535000009345822E-3</v>
      </c>
    </row>
    <row r="53" spans="1:19">
      <c r="A53" t="s">
        <v>60</v>
      </c>
      <c r="B53" s="43" t="s">
        <v>35</v>
      </c>
      <c r="C53" s="45">
        <v>48484.7523</v>
      </c>
      <c r="D53" s="45">
        <v>5.0000000000000001E-3</v>
      </c>
      <c r="E53" s="30">
        <f t="shared" ref="E53:E77" si="8">+(C53-C$7)/C$8</f>
        <v>-2404.999129523283</v>
      </c>
      <c r="F53" s="30">
        <f t="shared" ref="F53:F77" si="9">ROUND(2*E53,0)/2</f>
        <v>-2405</v>
      </c>
      <c r="G53">
        <f t="shared" ref="G53:G77" si="10">+C53-(C$7+F53*C$8)</f>
        <v>1.4535000009345822E-3</v>
      </c>
      <c r="K53">
        <f t="shared" si="7"/>
        <v>1.4535000009345822E-3</v>
      </c>
      <c r="O53">
        <f t="shared" ref="O53:O77" ca="1" si="11">+C$11+C$12*$F53</f>
        <v>1.7966588984698771E-3</v>
      </c>
      <c r="P53">
        <f t="shared" ref="P53:P77" ca="1" si="12">+D$11+D$12*$F53</f>
        <v>1.5995931985183353E-3</v>
      </c>
      <c r="Q53" s="2">
        <f t="shared" ref="Q53:Q77" si="13">+C53-15018.5</f>
        <v>33466.2523</v>
      </c>
      <c r="R53">
        <f>G53</f>
        <v>1.4535000009345822E-3</v>
      </c>
    </row>
    <row r="54" spans="1:19">
      <c r="A54" t="s">
        <v>60</v>
      </c>
      <c r="B54" s="43" t="s">
        <v>31</v>
      </c>
      <c r="C54" s="45">
        <v>48508.955699999999</v>
      </c>
      <c r="D54" s="45">
        <v>5.0000000000000001E-3</v>
      </c>
      <c r="E54" s="30">
        <f t="shared" si="8"/>
        <v>-2390.5041201067438</v>
      </c>
      <c r="F54" s="30">
        <f t="shared" si="9"/>
        <v>-2390.5</v>
      </c>
      <c r="G54">
        <f t="shared" si="10"/>
        <v>-6.8796500054304488E-3</v>
      </c>
      <c r="K54">
        <f t="shared" si="7"/>
        <v>-6.8796500054304488E-3</v>
      </c>
      <c r="O54">
        <f t="shared" ca="1" si="11"/>
        <v>1.7505252306334569E-3</v>
      </c>
      <c r="P54">
        <f t="shared" ca="1" si="12"/>
        <v>1.53394776853665E-3</v>
      </c>
      <c r="Q54" s="2">
        <f t="shared" si="13"/>
        <v>33490.455699999999</v>
      </c>
      <c r="S54">
        <f>G54</f>
        <v>-6.8796500054304488E-3</v>
      </c>
    </row>
    <row r="55" spans="1:19">
      <c r="A55" t="s">
        <v>60</v>
      </c>
      <c r="B55" s="43" t="s">
        <v>31</v>
      </c>
      <c r="C55" s="45">
        <v>48508.955699999999</v>
      </c>
      <c r="D55" s="45">
        <v>5.0000000000000001E-3</v>
      </c>
      <c r="E55" s="30">
        <f t="shared" si="8"/>
        <v>-2390.5041201067438</v>
      </c>
      <c r="F55" s="30">
        <f t="shared" si="9"/>
        <v>-2390.5</v>
      </c>
      <c r="G55">
        <f t="shared" si="10"/>
        <v>-6.8796500054304488E-3</v>
      </c>
      <c r="K55">
        <f t="shared" si="7"/>
        <v>-6.8796500054304488E-3</v>
      </c>
      <c r="O55">
        <f t="shared" ca="1" si="11"/>
        <v>1.7505252306334569E-3</v>
      </c>
      <c r="P55">
        <f t="shared" ca="1" si="12"/>
        <v>1.53394776853665E-3</v>
      </c>
      <c r="Q55" s="2">
        <f t="shared" si="13"/>
        <v>33490.455699999999</v>
      </c>
      <c r="S55">
        <f>G55</f>
        <v>-6.8796500054304488E-3</v>
      </c>
    </row>
    <row r="56" spans="1:19">
      <c r="A56" t="s">
        <v>61</v>
      </c>
      <c r="B56" s="43" t="s">
        <v>35</v>
      </c>
      <c r="C56" s="45">
        <v>51466.967499999999</v>
      </c>
      <c r="D56" s="45">
        <v>5.0000000000000001E-4</v>
      </c>
      <c r="E56" s="30">
        <f t="shared" si="8"/>
        <v>-619.00057534708264</v>
      </c>
      <c r="F56" s="30">
        <f t="shared" si="9"/>
        <v>-619</v>
      </c>
      <c r="G56">
        <f t="shared" si="10"/>
        <v>-9.6070000290637836E-4</v>
      </c>
      <c r="K56">
        <f t="shared" si="7"/>
        <v>-9.6070000290637836E-4</v>
      </c>
      <c r="O56">
        <f t="shared" ca="1" si="11"/>
        <v>-3.8857363260712341E-3</v>
      </c>
      <c r="P56">
        <f t="shared" ca="1" si="12"/>
        <v>-6.4861128668118537E-3</v>
      </c>
      <c r="Q56" s="2">
        <f t="shared" si="13"/>
        <v>36448.467499999999</v>
      </c>
      <c r="R56">
        <f>G56</f>
        <v>-9.6070000290637836E-4</v>
      </c>
    </row>
    <row r="57" spans="1:19">
      <c r="A57" t="s">
        <v>61</v>
      </c>
      <c r="B57" s="43" t="s">
        <v>31</v>
      </c>
      <c r="C57" s="45">
        <v>51467.790699999998</v>
      </c>
      <c r="D57" s="45">
        <v>1E-3</v>
      </c>
      <c r="E57" s="30">
        <f t="shared" si="8"/>
        <v>-618.50757470454153</v>
      </c>
      <c r="F57" s="30">
        <f t="shared" si="9"/>
        <v>-618.5</v>
      </c>
      <c r="G57">
        <f t="shared" si="10"/>
        <v>-1.2648050003917888E-2</v>
      </c>
      <c r="K57">
        <f t="shared" si="7"/>
        <v>-1.2648050003917888E-2</v>
      </c>
      <c r="O57">
        <f t="shared" ca="1" si="11"/>
        <v>-3.8873271422035244E-3</v>
      </c>
      <c r="P57">
        <f t="shared" ca="1" si="12"/>
        <v>-6.4883765023284624E-3</v>
      </c>
      <c r="Q57" s="2">
        <f t="shared" si="13"/>
        <v>36449.290699999998</v>
      </c>
      <c r="S57">
        <f>G57</f>
        <v>-1.2648050003917888E-2</v>
      </c>
    </row>
    <row r="58" spans="1:19">
      <c r="A58" s="24" t="s">
        <v>32</v>
      </c>
      <c r="B58" s="23"/>
      <c r="C58" s="21">
        <v>52500.559000000001</v>
      </c>
      <c r="D58" s="21" t="s">
        <v>25</v>
      </c>
      <c r="E58">
        <f t="shared" si="8"/>
        <v>0</v>
      </c>
      <c r="F58">
        <f t="shared" si="9"/>
        <v>0</v>
      </c>
      <c r="G58">
        <f t="shared" si="10"/>
        <v>0</v>
      </c>
      <c r="K58">
        <f t="shared" si="7"/>
        <v>0</v>
      </c>
      <c r="O58">
        <f t="shared" ca="1" si="11"/>
        <v>-5.8551666978466808E-3</v>
      </c>
      <c r="P58">
        <f t="shared" ca="1" si="12"/>
        <v>-9.2884936363747794E-3</v>
      </c>
      <c r="Q58" s="2">
        <f t="shared" si="13"/>
        <v>37482.059000000001</v>
      </c>
      <c r="R58">
        <f>G58</f>
        <v>0</v>
      </c>
    </row>
    <row r="59" spans="1:19">
      <c r="A59" s="27" t="s">
        <v>37</v>
      </c>
      <c r="B59" s="26" t="s">
        <v>35</v>
      </c>
      <c r="C59" s="27">
        <v>52819.485350000003</v>
      </c>
      <c r="D59" s="27">
        <v>6.4799999999999996E-3</v>
      </c>
      <c r="E59" s="30">
        <f t="shared" si="8"/>
        <v>190.99963006985405</v>
      </c>
      <c r="F59" s="30">
        <f t="shared" si="9"/>
        <v>191</v>
      </c>
      <c r="G59">
        <f t="shared" si="10"/>
        <v>-6.1769999592797831E-4</v>
      </c>
      <c r="K59">
        <f t="shared" si="7"/>
        <v>-6.1769999592797831E-4</v>
      </c>
      <c r="O59">
        <f t="shared" ca="1" si="11"/>
        <v>-6.4628584603815924E-3</v>
      </c>
      <c r="P59">
        <f t="shared" ca="1" si="12"/>
        <v>-1.0153202403719721E-2</v>
      </c>
      <c r="Q59" s="2">
        <f t="shared" si="13"/>
        <v>37800.985350000003</v>
      </c>
      <c r="R59">
        <f>G59</f>
        <v>-6.1769999592797831E-4</v>
      </c>
    </row>
    <row r="60" spans="1:19">
      <c r="A60" t="s">
        <v>62</v>
      </c>
      <c r="B60" s="43" t="s">
        <v>35</v>
      </c>
      <c r="C60" s="45">
        <v>53622.645299999996</v>
      </c>
      <c r="D60" s="45">
        <v>1E-4</v>
      </c>
      <c r="E60" s="30">
        <f t="shared" si="8"/>
        <v>671.99862352687182</v>
      </c>
      <c r="F60" s="30">
        <f t="shared" si="9"/>
        <v>672</v>
      </c>
      <c r="G60">
        <f t="shared" si="10"/>
        <v>-2.2984000024734996E-3</v>
      </c>
      <c r="K60">
        <f t="shared" si="7"/>
        <v>-2.2984000024734996E-3</v>
      </c>
      <c r="O60">
        <f t="shared" ca="1" si="11"/>
        <v>-7.9932235796449039E-3</v>
      </c>
      <c r="P60">
        <f t="shared" ca="1" si="12"/>
        <v>-1.2330819770698343E-2</v>
      </c>
      <c r="Q60" s="2">
        <f t="shared" si="13"/>
        <v>38604.145299999996</v>
      </c>
      <c r="R60">
        <f>G60</f>
        <v>-2.2984000024734996E-3</v>
      </c>
    </row>
    <row r="61" spans="1:19">
      <c r="A61" t="s">
        <v>62</v>
      </c>
      <c r="B61" s="43" t="s">
        <v>31</v>
      </c>
      <c r="C61" s="45">
        <v>53623.470999999998</v>
      </c>
      <c r="D61" s="45">
        <v>1E-4</v>
      </c>
      <c r="E61" s="30">
        <f t="shared" si="8"/>
        <v>672.49312137739093</v>
      </c>
      <c r="F61" s="30">
        <f t="shared" si="9"/>
        <v>672.5</v>
      </c>
      <c r="G61">
        <f t="shared" si="10"/>
        <v>-1.1485750001156703E-2</v>
      </c>
      <c r="K61">
        <f t="shared" si="7"/>
        <v>-1.1485750001156703E-2</v>
      </c>
      <c r="O61">
        <f t="shared" ca="1" si="11"/>
        <v>-7.9948143957771951E-3</v>
      </c>
      <c r="P61">
        <f t="shared" ca="1" si="12"/>
        <v>-1.2333083406214954E-2</v>
      </c>
      <c r="Q61" s="2">
        <f t="shared" si="13"/>
        <v>38604.970999999998</v>
      </c>
      <c r="S61">
        <f>G61</f>
        <v>-1.1485750001156703E-2</v>
      </c>
    </row>
    <row r="62" spans="1:19">
      <c r="A62" s="27" t="s">
        <v>37</v>
      </c>
      <c r="B62" s="26" t="s">
        <v>31</v>
      </c>
      <c r="C62" s="27">
        <v>53733.67671</v>
      </c>
      <c r="D62" s="27">
        <v>1.494E-2</v>
      </c>
      <c r="E62" s="30">
        <f t="shared" si="8"/>
        <v>738.49346860986611</v>
      </c>
      <c r="F62" s="30">
        <f t="shared" si="9"/>
        <v>738.5</v>
      </c>
      <c r="G62">
        <f t="shared" si="10"/>
        <v>-1.0905950002779718E-2</v>
      </c>
      <c r="K62">
        <f t="shared" si="7"/>
        <v>-1.0905950002779718E-2</v>
      </c>
      <c r="O62">
        <f t="shared" ca="1" si="11"/>
        <v>-8.2048021252395208E-3</v>
      </c>
      <c r="P62">
        <f t="shared" ca="1" si="12"/>
        <v>-1.2631883294407446E-2</v>
      </c>
      <c r="Q62" s="2">
        <f t="shared" si="13"/>
        <v>38715.17671</v>
      </c>
      <c r="S62">
        <f>G62</f>
        <v>-1.0905950002779718E-2</v>
      </c>
    </row>
    <row r="63" spans="1:19">
      <c r="A63" s="27" t="s">
        <v>37</v>
      </c>
      <c r="B63" s="26" t="s">
        <v>35</v>
      </c>
      <c r="C63" s="27">
        <v>53734.519180000003</v>
      </c>
      <c r="D63" s="27">
        <v>3.9399999999999999E-3</v>
      </c>
      <c r="E63" s="30">
        <f t="shared" si="8"/>
        <v>738.99800973149365</v>
      </c>
      <c r="F63" s="30">
        <f t="shared" si="9"/>
        <v>739</v>
      </c>
      <c r="G63">
        <f t="shared" si="10"/>
        <v>-3.3232999994652346E-3</v>
      </c>
      <c r="K63">
        <f t="shared" si="7"/>
        <v>-3.3232999994652346E-3</v>
      </c>
      <c r="O63">
        <f t="shared" ca="1" si="11"/>
        <v>-8.2063929413718102E-3</v>
      </c>
      <c r="P63">
        <f t="shared" ca="1" si="12"/>
        <v>-1.2634146929924057E-2</v>
      </c>
      <c r="Q63" s="2">
        <f t="shared" si="13"/>
        <v>38716.019180000003</v>
      </c>
      <c r="R63">
        <f>G63</f>
        <v>-3.3232999994652346E-3</v>
      </c>
    </row>
    <row r="64" spans="1:19">
      <c r="A64" s="27" t="s">
        <v>37</v>
      </c>
      <c r="B64" s="26" t="s">
        <v>35</v>
      </c>
      <c r="C64" s="27">
        <v>54248.808120000002</v>
      </c>
      <c r="D64" s="27">
        <v>2.8700000000000002E-3</v>
      </c>
      <c r="E64" s="30">
        <f t="shared" si="8"/>
        <v>1046.9970110338841</v>
      </c>
      <c r="F64" s="30">
        <f t="shared" si="9"/>
        <v>1047</v>
      </c>
      <c r="G64">
        <f t="shared" si="10"/>
        <v>-4.9909000008483417E-3</v>
      </c>
      <c r="K64">
        <f t="shared" si="7"/>
        <v>-4.9909000008483417E-3</v>
      </c>
      <c r="O64">
        <f t="shared" ca="1" si="11"/>
        <v>-9.1863356788626626E-3</v>
      </c>
      <c r="P64">
        <f t="shared" ca="1" si="12"/>
        <v>-1.4028546408155689E-2</v>
      </c>
      <c r="Q64" s="2">
        <f t="shared" si="13"/>
        <v>39230.308120000002</v>
      </c>
      <c r="R64">
        <f>G64</f>
        <v>-4.9909000008483417E-3</v>
      </c>
    </row>
    <row r="65" spans="1:19">
      <c r="A65" s="27" t="s">
        <v>37</v>
      </c>
      <c r="B65" s="26" t="s">
        <v>31</v>
      </c>
      <c r="C65" s="27">
        <v>54563.556689999998</v>
      </c>
      <c r="D65" s="27">
        <v>3.4399999999999999E-3</v>
      </c>
      <c r="E65" s="30">
        <f t="shared" si="8"/>
        <v>1235.4946388875076</v>
      </c>
      <c r="F65" s="30">
        <f t="shared" si="9"/>
        <v>1235.5</v>
      </c>
      <c r="G65">
        <f t="shared" si="10"/>
        <v>-8.9518500026315451E-3</v>
      </c>
      <c r="K65">
        <f t="shared" si="7"/>
        <v>-8.9518500026315451E-3</v>
      </c>
      <c r="O65">
        <f t="shared" ca="1" si="11"/>
        <v>-9.7860733607361226E-3</v>
      </c>
      <c r="P65">
        <f t="shared" ca="1" si="12"/>
        <v>-1.4881936997917584E-2</v>
      </c>
      <c r="Q65" s="2">
        <f t="shared" si="13"/>
        <v>39545.056689999998</v>
      </c>
      <c r="S65">
        <f>G65</f>
        <v>-8.9518500026315451E-3</v>
      </c>
    </row>
    <row r="66" spans="1:19">
      <c r="A66" s="27" t="s">
        <v>37</v>
      </c>
      <c r="B66" s="26" t="s">
        <v>35</v>
      </c>
      <c r="C66" s="27">
        <v>54564.395470000003</v>
      </c>
      <c r="D66" s="27">
        <v>8.1499999999999993E-3</v>
      </c>
      <c r="E66" s="30">
        <f t="shared" si="8"/>
        <v>1235.9969701301629</v>
      </c>
      <c r="F66" s="30">
        <f t="shared" si="9"/>
        <v>1236</v>
      </c>
      <c r="G66">
        <f t="shared" si="10"/>
        <v>-5.0591999970492907E-3</v>
      </c>
      <c r="K66">
        <f t="shared" si="7"/>
        <v>-5.0591999970492907E-3</v>
      </c>
      <c r="O66">
        <f t="shared" ca="1" si="11"/>
        <v>-9.7876641768684138E-3</v>
      </c>
      <c r="P66">
        <f t="shared" ca="1" si="12"/>
        <v>-1.4884200633434192E-2</v>
      </c>
      <c r="Q66" s="2">
        <f t="shared" si="13"/>
        <v>39545.895470000003</v>
      </c>
      <c r="R66">
        <f>G66</f>
        <v>-5.0591999970492907E-3</v>
      </c>
    </row>
    <row r="67" spans="1:19">
      <c r="A67" s="27" t="s">
        <v>37</v>
      </c>
      <c r="B67" s="26" t="s">
        <v>35</v>
      </c>
      <c r="C67" s="27">
        <v>54709.669179999997</v>
      </c>
      <c r="D67" s="27">
        <v>1.5779999999999999E-2</v>
      </c>
      <c r="E67" s="30">
        <f t="shared" si="8"/>
        <v>1322.9989530922919</v>
      </c>
      <c r="F67" s="30">
        <f t="shared" si="9"/>
        <v>1323</v>
      </c>
      <c r="G67">
        <f t="shared" si="10"/>
        <v>-1.7481000031693839E-3</v>
      </c>
      <c r="K67">
        <f t="shared" si="7"/>
        <v>-1.7481000031693839E-3</v>
      </c>
      <c r="O67">
        <f t="shared" ca="1" si="11"/>
        <v>-1.0064466183886933E-2</v>
      </c>
      <c r="P67">
        <f t="shared" ca="1" si="12"/>
        <v>-1.5278073213324297E-2</v>
      </c>
      <c r="Q67" s="2">
        <f t="shared" si="13"/>
        <v>39691.169179999997</v>
      </c>
      <c r="R67">
        <f>G67</f>
        <v>-1.7481000031693839E-3</v>
      </c>
    </row>
    <row r="68" spans="1:19">
      <c r="A68" s="27" t="s">
        <v>37</v>
      </c>
      <c r="B68" s="26" t="s">
        <v>35</v>
      </c>
      <c r="C68" s="27">
        <v>54784.798170000002</v>
      </c>
      <c r="D68" s="27">
        <v>8.0000000000000002E-3</v>
      </c>
      <c r="E68" s="30">
        <f t="shared" si="8"/>
        <v>1367.9924423336877</v>
      </c>
      <c r="F68" s="30">
        <f t="shared" si="9"/>
        <v>1368</v>
      </c>
      <c r="G68">
        <f t="shared" si="10"/>
        <v>-1.2619599998288322E-2</v>
      </c>
      <c r="K68">
        <f t="shared" si="7"/>
        <v>-1.2619599998288322E-2</v>
      </c>
      <c r="O68">
        <f t="shared" ca="1" si="11"/>
        <v>-1.0207639635793063E-2</v>
      </c>
      <c r="P68">
        <f t="shared" ca="1" si="12"/>
        <v>-1.5481800409819179E-2</v>
      </c>
      <c r="Q68" s="2">
        <f t="shared" si="13"/>
        <v>39766.298170000002</v>
      </c>
      <c r="R68">
        <f>G68</f>
        <v>-1.2619599998288322E-2</v>
      </c>
    </row>
    <row r="69" spans="1:19">
      <c r="A69" s="27" t="s">
        <v>37</v>
      </c>
      <c r="B69" s="26" t="s">
        <v>31</v>
      </c>
      <c r="C69" s="27">
        <v>54820.690549999999</v>
      </c>
      <c r="D69" s="27">
        <v>7.9000000000000001E-4</v>
      </c>
      <c r="E69" s="30">
        <f t="shared" si="8"/>
        <v>1389.4877853880516</v>
      </c>
      <c r="F69" s="30">
        <f t="shared" si="9"/>
        <v>1389.5</v>
      </c>
      <c r="G69">
        <f t="shared" si="10"/>
        <v>-2.0395650004502386E-2</v>
      </c>
      <c r="K69">
        <f t="shared" si="7"/>
        <v>-2.0395650004502386E-2</v>
      </c>
      <c r="O69">
        <f t="shared" ca="1" si="11"/>
        <v>-1.027604472948155E-2</v>
      </c>
      <c r="P69">
        <f t="shared" ca="1" si="12"/>
        <v>-1.55791367370334E-2</v>
      </c>
      <c r="Q69" s="2">
        <f t="shared" si="13"/>
        <v>39802.190549999999</v>
      </c>
      <c r="S69">
        <f>G69</f>
        <v>-2.0395650004502386E-2</v>
      </c>
    </row>
    <row r="70" spans="1:19">
      <c r="A70" s="25" t="s">
        <v>36</v>
      </c>
      <c r="B70" s="26" t="s">
        <v>35</v>
      </c>
      <c r="C70" s="27">
        <v>55810.044699999999</v>
      </c>
      <c r="D70" s="27">
        <v>2.0000000000000001E-4</v>
      </c>
      <c r="E70">
        <f t="shared" si="8"/>
        <v>1981.9953554213016</v>
      </c>
      <c r="F70">
        <f t="shared" si="9"/>
        <v>1982</v>
      </c>
      <c r="G70">
        <f t="shared" si="10"/>
        <v>-7.7554000017698854E-3</v>
      </c>
      <c r="K70">
        <f t="shared" si="7"/>
        <v>-7.7554000017698854E-3</v>
      </c>
      <c r="O70">
        <f t="shared" ca="1" si="11"/>
        <v>-1.2161161846245607E-2</v>
      </c>
      <c r="P70">
        <f t="shared" ca="1" si="12"/>
        <v>-1.8261544824216006E-2</v>
      </c>
      <c r="Q70" s="2">
        <f t="shared" si="13"/>
        <v>40791.544699999999</v>
      </c>
      <c r="R70">
        <f>G70</f>
        <v>-7.7554000017698854E-3</v>
      </c>
    </row>
    <row r="71" spans="1:19">
      <c r="A71" s="25" t="s">
        <v>36</v>
      </c>
      <c r="B71" s="26" t="s">
        <v>31</v>
      </c>
      <c r="C71" s="27">
        <v>55845.945</v>
      </c>
      <c r="D71" s="27">
        <v>2.0000000000000001E-4</v>
      </c>
      <c r="E71" s="30">
        <f t="shared" si="8"/>
        <v>2003.4954416305377</v>
      </c>
      <c r="F71" s="30">
        <f t="shared" si="9"/>
        <v>2003.5</v>
      </c>
      <c r="G71">
        <f t="shared" si="10"/>
        <v>-7.6114500043331645E-3</v>
      </c>
      <c r="K71">
        <f t="shared" si="7"/>
        <v>-7.6114500043331645E-3</v>
      </c>
      <c r="O71">
        <f t="shared" ca="1" si="11"/>
        <v>-1.2229566939934091E-2</v>
      </c>
      <c r="P71">
        <f t="shared" ca="1" si="12"/>
        <v>-1.835888115143023E-2</v>
      </c>
      <c r="Q71" s="2">
        <f t="shared" si="13"/>
        <v>40827.445</v>
      </c>
      <c r="S71">
        <f>G71</f>
        <v>-7.6114500043331645E-3</v>
      </c>
    </row>
    <row r="72" spans="1:19">
      <c r="A72" s="25" t="s">
        <v>36</v>
      </c>
      <c r="B72" s="26" t="s">
        <v>31</v>
      </c>
      <c r="C72" s="27">
        <v>56143.165800000002</v>
      </c>
      <c r="D72" s="27">
        <v>2.0000000000000001E-4</v>
      </c>
      <c r="E72" s="30">
        <f t="shared" si="8"/>
        <v>2181.4959826616137</v>
      </c>
      <c r="F72" s="30">
        <f t="shared" si="9"/>
        <v>2181.5</v>
      </c>
      <c r="G72">
        <f t="shared" si="10"/>
        <v>-6.7080500011797994E-3</v>
      </c>
      <c r="K72">
        <f t="shared" si="7"/>
        <v>-6.7080500011797994E-3</v>
      </c>
      <c r="O72">
        <f t="shared" ca="1" si="11"/>
        <v>-1.2795897483029454E-2</v>
      </c>
      <c r="P72">
        <f t="shared" ca="1" si="12"/>
        <v>-1.9164735395343316E-2</v>
      </c>
      <c r="Q72" s="2">
        <f t="shared" si="13"/>
        <v>41124.665800000002</v>
      </c>
      <c r="S72">
        <f>G72</f>
        <v>-6.7080500011797994E-3</v>
      </c>
    </row>
    <row r="73" spans="1:19">
      <c r="A73" s="27" t="s">
        <v>37</v>
      </c>
      <c r="B73" s="26" t="s">
        <v>35</v>
      </c>
      <c r="C73" s="27">
        <v>56210.790390000002</v>
      </c>
      <c r="D73" s="27">
        <v>1.0499999999999999E-3</v>
      </c>
      <c r="E73" s="30">
        <f t="shared" si="8"/>
        <v>2221.9952128871041</v>
      </c>
      <c r="F73" s="30">
        <f t="shared" si="9"/>
        <v>2222</v>
      </c>
      <c r="G73">
        <f t="shared" si="10"/>
        <v>-7.9934000023058616E-3</v>
      </c>
      <c r="K73">
        <f t="shared" si="7"/>
        <v>-7.9934000023058616E-3</v>
      </c>
      <c r="O73">
        <f t="shared" ca="1" si="11"/>
        <v>-1.2924753589744972E-2</v>
      </c>
      <c r="P73">
        <f t="shared" ca="1" si="12"/>
        <v>-1.9348089872188709E-2</v>
      </c>
      <c r="Q73" s="2">
        <f t="shared" si="13"/>
        <v>41192.290390000002</v>
      </c>
      <c r="R73">
        <f>G73</f>
        <v>-7.9934000023058616E-3</v>
      </c>
    </row>
    <row r="74" spans="1:19">
      <c r="A74" s="27" t="s">
        <v>37</v>
      </c>
      <c r="B74" s="26" t="s">
        <v>35</v>
      </c>
      <c r="C74" s="27">
        <v>56215.796399999999</v>
      </c>
      <c r="D74" s="27">
        <v>1.1089999999999999E-2</v>
      </c>
      <c r="E74" s="30">
        <f t="shared" si="8"/>
        <v>2224.9932281283204</v>
      </c>
      <c r="F74" s="30">
        <f t="shared" si="9"/>
        <v>2225</v>
      </c>
      <c r="G74">
        <f t="shared" si="10"/>
        <v>-1.1307500004477333E-2</v>
      </c>
      <c r="K74">
        <f t="shared" si="7"/>
        <v>-1.1307500004477333E-2</v>
      </c>
      <c r="O74">
        <f t="shared" ca="1" si="11"/>
        <v>-1.2934298486538714E-2</v>
      </c>
      <c r="P74">
        <f t="shared" ca="1" si="12"/>
        <v>-1.9361671685288365E-2</v>
      </c>
      <c r="Q74" s="2">
        <f t="shared" si="13"/>
        <v>41197.296399999999</v>
      </c>
      <c r="R74">
        <f>G74</f>
        <v>-1.1307500004477333E-2</v>
      </c>
    </row>
    <row r="75" spans="1:19">
      <c r="A75" s="27" t="s">
        <v>37</v>
      </c>
      <c r="B75" s="26" t="s">
        <v>35</v>
      </c>
      <c r="C75" s="27">
        <v>56559.769979999997</v>
      </c>
      <c r="D75" s="27">
        <v>9.7699999999999992E-3</v>
      </c>
      <c r="E75" s="30">
        <f t="shared" si="8"/>
        <v>2430.9932232174774</v>
      </c>
      <c r="F75" s="30">
        <f t="shared" si="9"/>
        <v>2431</v>
      </c>
      <c r="G75">
        <f t="shared" si="10"/>
        <v>-1.131570000143256E-2</v>
      </c>
      <c r="K75">
        <f t="shared" si="7"/>
        <v>-1.131570000143256E-2</v>
      </c>
      <c r="O75">
        <f t="shared" ca="1" si="11"/>
        <v>-1.3589714733042336E-2</v>
      </c>
      <c r="P75">
        <f t="shared" ca="1" si="12"/>
        <v>-2.02942895181316E-2</v>
      </c>
      <c r="Q75" s="2">
        <f t="shared" si="13"/>
        <v>41541.269979999997</v>
      </c>
      <c r="R75">
        <f>G75</f>
        <v>-1.131570000143256E-2</v>
      </c>
    </row>
    <row r="76" spans="1:19">
      <c r="A76" s="27" t="s">
        <v>37</v>
      </c>
      <c r="B76" s="26" t="s">
        <v>31</v>
      </c>
      <c r="C76" s="27">
        <v>56560.597020000001</v>
      </c>
      <c r="D76" s="27">
        <v>5.9899999999999997E-3</v>
      </c>
      <c r="E76" s="30">
        <f t="shared" si="8"/>
        <v>2431.4885235714733</v>
      </c>
      <c r="F76" s="30">
        <f t="shared" si="9"/>
        <v>2431.5</v>
      </c>
      <c r="G76">
        <f t="shared" si="10"/>
        <v>-1.9163049997587223E-2</v>
      </c>
      <c r="K76">
        <f t="shared" si="7"/>
        <v>-1.9163049997587223E-2</v>
      </c>
      <c r="O76">
        <f t="shared" ca="1" si="11"/>
        <v>-1.3591305549174627E-2</v>
      </c>
      <c r="P76">
        <f t="shared" ca="1" si="12"/>
        <v>-2.0296553153648214E-2</v>
      </c>
      <c r="Q76" s="2">
        <f t="shared" si="13"/>
        <v>41542.097020000001</v>
      </c>
      <c r="S76">
        <f>G76</f>
        <v>-1.9163049997587223E-2</v>
      </c>
    </row>
    <row r="77" spans="1:19">
      <c r="A77" s="28" t="s">
        <v>38</v>
      </c>
      <c r="B77" s="29" t="s">
        <v>35</v>
      </c>
      <c r="C77" s="31">
        <v>56585.655760000001</v>
      </c>
      <c r="D77" s="28">
        <v>1.1000000000000001E-3</v>
      </c>
      <c r="E77" s="30">
        <f t="shared" si="8"/>
        <v>2446.4957817363024</v>
      </c>
      <c r="F77" s="30">
        <f t="shared" si="9"/>
        <v>2446.5</v>
      </c>
      <c r="G77">
        <f t="shared" si="10"/>
        <v>-7.0435500019812025E-3</v>
      </c>
      <c r="K77">
        <f t="shared" si="7"/>
        <v>-7.0435500019812025E-3</v>
      </c>
      <c r="O77">
        <f t="shared" ca="1" si="11"/>
        <v>-1.3639030033143337E-2</v>
      </c>
      <c r="P77">
        <f t="shared" ca="1" si="12"/>
        <v>-2.0364462219146506E-2</v>
      </c>
      <c r="Q77" s="2">
        <f t="shared" si="13"/>
        <v>41567.155760000001</v>
      </c>
      <c r="S77">
        <f>G77</f>
        <v>-7.0435500019812025E-3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2024-01-17T01:06:25Z</dcterms:modified>
</cp:coreProperties>
</file>