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9A6C90B-5B09-468A-AC26-24536DC3C4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5" i="1" l="1"/>
  <c r="F65" i="1" s="1"/>
  <c r="G65" i="1" s="1"/>
  <c r="K65" i="1" s="1"/>
  <c r="Q65" i="1"/>
  <c r="E66" i="1"/>
  <c r="F66" i="1" s="1"/>
  <c r="G66" i="1" s="1"/>
  <c r="K66" i="1" s="1"/>
  <c r="Q66" i="1"/>
  <c r="E63" i="1"/>
  <c r="F63" i="1" s="1"/>
  <c r="G63" i="1" s="1"/>
  <c r="K63" i="1" s="1"/>
  <c r="Q63" i="1"/>
  <c r="E64" i="1"/>
  <c r="F64" i="1" s="1"/>
  <c r="G64" i="1" s="1"/>
  <c r="K64" i="1" s="1"/>
  <c r="Q64" i="1"/>
  <c r="E46" i="1"/>
  <c r="F46" i="1" s="1"/>
  <c r="G46" i="1" s="1"/>
  <c r="L46" i="1" s="1"/>
  <c r="Q46" i="1"/>
  <c r="E48" i="1"/>
  <c r="F48" i="1" s="1"/>
  <c r="G48" i="1" s="1"/>
  <c r="L48" i="1" s="1"/>
  <c r="Q48" i="1"/>
  <c r="E50" i="1"/>
  <c r="F50" i="1" s="1"/>
  <c r="G50" i="1" s="1"/>
  <c r="L50" i="1" s="1"/>
  <c r="Q50" i="1"/>
  <c r="E52" i="1"/>
  <c r="F52" i="1" s="1"/>
  <c r="G52" i="1" s="1"/>
  <c r="L52" i="1" s="1"/>
  <c r="Q52" i="1"/>
  <c r="E53" i="1"/>
  <c r="F53" i="1" s="1"/>
  <c r="G53" i="1" s="1"/>
  <c r="L53" i="1" s="1"/>
  <c r="Q53" i="1"/>
  <c r="E56" i="1"/>
  <c r="F56" i="1" s="1"/>
  <c r="G56" i="1" s="1"/>
  <c r="L56" i="1" s="1"/>
  <c r="Q56" i="1"/>
  <c r="E33" i="1"/>
  <c r="F33" i="1" s="1"/>
  <c r="G33" i="1" s="1"/>
  <c r="K33" i="1" s="1"/>
  <c r="Q33" i="1"/>
  <c r="E42" i="1"/>
  <c r="F42" i="1" s="1"/>
  <c r="G42" i="1" s="1"/>
  <c r="K42" i="1" s="1"/>
  <c r="Q42" i="1"/>
  <c r="E47" i="1"/>
  <c r="F47" i="1"/>
  <c r="G47" i="1" s="1"/>
  <c r="L47" i="1" s="1"/>
  <c r="Q47" i="1"/>
  <c r="E51" i="1"/>
  <c r="F51" i="1" s="1"/>
  <c r="G51" i="1" s="1"/>
  <c r="L51" i="1" s="1"/>
  <c r="Q51" i="1"/>
  <c r="E55" i="1"/>
  <c r="F55" i="1" s="1"/>
  <c r="G55" i="1" s="1"/>
  <c r="L55" i="1" s="1"/>
  <c r="Q55" i="1"/>
  <c r="E29" i="1"/>
  <c r="F29" i="1" s="1"/>
  <c r="G29" i="1" s="1"/>
  <c r="K29" i="1" s="1"/>
  <c r="Q29" i="1"/>
  <c r="E35" i="1"/>
  <c r="F35" i="1" s="1"/>
  <c r="G35" i="1" s="1"/>
  <c r="K35" i="1" s="1"/>
  <c r="Q35" i="1"/>
  <c r="E21" i="1" l="1"/>
  <c r="F21" i="1" s="1"/>
  <c r="G21" i="1" s="1"/>
  <c r="K21" i="1" s="1"/>
  <c r="Q21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7" i="1"/>
  <c r="F27" i="1" s="1"/>
  <c r="G27" i="1" s="1"/>
  <c r="K27" i="1" s="1"/>
  <c r="Q27" i="1"/>
  <c r="E34" i="1"/>
  <c r="F34" i="1" s="1"/>
  <c r="G34" i="1" s="1"/>
  <c r="K34" i="1" s="1"/>
  <c r="Q34" i="1"/>
  <c r="E39" i="1"/>
  <c r="F39" i="1" s="1"/>
  <c r="G39" i="1" s="1"/>
  <c r="K39" i="1" s="1"/>
  <c r="Q39" i="1"/>
  <c r="E41" i="1"/>
  <c r="F41" i="1" s="1"/>
  <c r="G41" i="1" s="1"/>
  <c r="K41" i="1" s="1"/>
  <c r="Q41" i="1"/>
  <c r="E43" i="1"/>
  <c r="F43" i="1" s="1"/>
  <c r="G43" i="1" s="1"/>
  <c r="K43" i="1" s="1"/>
  <c r="Q43" i="1"/>
  <c r="E45" i="1"/>
  <c r="F45" i="1" s="1"/>
  <c r="G45" i="1" s="1"/>
  <c r="L45" i="1" s="1"/>
  <c r="Q45" i="1"/>
  <c r="E49" i="1"/>
  <c r="F49" i="1" s="1"/>
  <c r="G49" i="1" s="1"/>
  <c r="L49" i="1" s="1"/>
  <c r="Q49" i="1"/>
  <c r="E54" i="1"/>
  <c r="F54" i="1" s="1"/>
  <c r="G54" i="1" s="1"/>
  <c r="L54" i="1" s="1"/>
  <c r="Q54" i="1"/>
  <c r="E58" i="1"/>
  <c r="F58" i="1" s="1"/>
  <c r="G58" i="1" s="1"/>
  <c r="K58" i="1" s="1"/>
  <c r="Q58" i="1"/>
  <c r="E61" i="1"/>
  <c r="F61" i="1" s="1"/>
  <c r="G61" i="1" s="1"/>
  <c r="K61" i="1" s="1"/>
  <c r="Q61" i="1"/>
  <c r="E62" i="1"/>
  <c r="F62" i="1" s="1"/>
  <c r="G62" i="1" s="1"/>
  <c r="K62" i="1" s="1"/>
  <c r="Q62" i="1"/>
  <c r="E59" i="1"/>
  <c r="F59" i="1" s="1"/>
  <c r="G59" i="1" s="1"/>
  <c r="K59" i="1" s="1"/>
  <c r="Q59" i="1"/>
  <c r="E60" i="1"/>
  <c r="F60" i="1" s="1"/>
  <c r="G60" i="1" s="1"/>
  <c r="K60" i="1" s="1"/>
  <c r="Q60" i="1"/>
  <c r="E32" i="1"/>
  <c r="F32" i="1" s="1"/>
  <c r="G32" i="1" s="1"/>
  <c r="K32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K38" i="1" s="1"/>
  <c r="E40" i="1"/>
  <c r="F40" i="1" s="1"/>
  <c r="G40" i="1" s="1"/>
  <c r="K40" i="1" s="1"/>
  <c r="E44" i="1"/>
  <c r="F44" i="1" s="1"/>
  <c r="G44" i="1" s="1"/>
  <c r="K44" i="1" s="1"/>
  <c r="E57" i="1"/>
  <c r="F57" i="1" s="1"/>
  <c r="G57" i="1" s="1"/>
  <c r="K57" i="1" s="1"/>
  <c r="E28" i="1"/>
  <c r="F28" i="1" s="1"/>
  <c r="G28" i="1" s="1"/>
  <c r="K28" i="1" s="1"/>
  <c r="E30" i="1"/>
  <c r="F30" i="1" s="1"/>
  <c r="G30" i="1" s="1"/>
  <c r="K30" i="1" s="1"/>
  <c r="E31" i="1"/>
  <c r="F31" i="1" s="1"/>
  <c r="G31" i="1" s="1"/>
  <c r="K31" i="1" s="1"/>
  <c r="E26" i="1"/>
  <c r="F26" i="1" s="1"/>
  <c r="G26" i="1" s="1"/>
  <c r="K26" i="1" s="1"/>
  <c r="D9" i="1"/>
  <c r="C9" i="1"/>
  <c r="Q28" i="1"/>
  <c r="Q30" i="1"/>
  <c r="Q31" i="1"/>
  <c r="Q38" i="1"/>
  <c r="Q40" i="1"/>
  <c r="Q44" i="1"/>
  <c r="Q57" i="1"/>
  <c r="Q26" i="1"/>
  <c r="E22" i="1"/>
  <c r="F22" i="1" s="1"/>
  <c r="U22" i="1" s="1"/>
  <c r="Q32" i="1"/>
  <c r="Q36" i="1"/>
  <c r="Q37" i="1"/>
  <c r="F16" i="1"/>
  <c r="C17" i="1"/>
  <c r="Q22" i="1"/>
  <c r="C12" i="1"/>
  <c r="C11" i="1"/>
  <c r="O66" i="1" l="1"/>
  <c r="O65" i="1"/>
  <c r="O64" i="1"/>
  <c r="O63" i="1"/>
  <c r="O50" i="1"/>
  <c r="O46" i="1"/>
  <c r="O53" i="1"/>
  <c r="O48" i="1"/>
  <c r="O56" i="1"/>
  <c r="O52" i="1"/>
  <c r="O47" i="1"/>
  <c r="O42" i="1"/>
  <c r="O33" i="1"/>
  <c r="O55" i="1"/>
  <c r="O51" i="1"/>
  <c r="O29" i="1"/>
  <c r="O35" i="1"/>
  <c r="O24" i="1"/>
  <c r="O45" i="1"/>
  <c r="O58" i="1"/>
  <c r="O25" i="1"/>
  <c r="O34" i="1"/>
  <c r="O39" i="1"/>
  <c r="O49" i="1"/>
  <c r="O23" i="1"/>
  <c r="O43" i="1"/>
  <c r="O61" i="1"/>
  <c r="O21" i="1"/>
  <c r="O27" i="1"/>
  <c r="O41" i="1"/>
  <c r="O54" i="1"/>
  <c r="O62" i="1"/>
  <c r="O60" i="1"/>
  <c r="O59" i="1"/>
  <c r="O36" i="1"/>
  <c r="O37" i="1"/>
  <c r="O44" i="1"/>
  <c r="O30" i="1"/>
  <c r="C15" i="1"/>
  <c r="O32" i="1"/>
  <c r="O31" i="1"/>
  <c r="O28" i="1"/>
  <c r="O26" i="1"/>
  <c r="O57" i="1"/>
  <c r="O38" i="1"/>
  <c r="O40" i="1"/>
  <c r="O22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<sst xmlns="http://schemas.openxmlformats.org/spreadsheetml/2006/main" count="156" uniqueCount="65">
  <si>
    <t>OEJV 0182</t>
  </si>
  <si>
    <t>OEJV 0189</t>
  </si>
  <si>
    <t>OEJV 0198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</si>
  <si>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</si>
  <si>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</si>
  <si>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</si>
  <si>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</si>
  <si>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</si>
  <si>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</si>
  <si>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</si>
  <si>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</si>
  <si>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</si>
  <si>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</si>
  <si>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</si>
  <si>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</si>
  <si>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</si>
  <si>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</si>
  <si>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</si>
  <si>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</si>
  <si>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</si>
  <si>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</si>
  <si>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</si>
  <si>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</si>
  <si>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</si>
  <si>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</si>
  <si>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</si>
  <si>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</si>
  <si>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</si>
  <si>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</si>
  <si>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</si>
  <si>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</si>
  <si>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</si>
  <si>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</si>
  <si>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</si>
  <si>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</si>
  <si>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</si>
  <si>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</si>
  <si>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</si>
  <si>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</si>
  <si>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</si>
  <si>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</si>
  <si>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</si>
  <si>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</si>
  <si>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</si>
  <si>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CP Scl</t>
  </si>
  <si>
    <t>EW</t>
  </si>
  <si>
    <t>GCVS 4</t>
  </si>
  <si>
    <t>CP Scl / GSC 51868.576</t>
  </si>
  <si>
    <t>OEJV 0177</t>
  </si>
  <si>
    <t>Cycle count is ambiguous</t>
  </si>
  <si>
    <t>OEJV 0179</t>
  </si>
  <si>
    <t>II</t>
  </si>
  <si>
    <t>JAVSO, 48, 250</t>
  </si>
  <si>
    <t>MNRAS 3478, 757</t>
  </si>
  <si>
    <t>Acta Astronomica 52, 397</t>
  </si>
  <si>
    <t>PASP.118 (848): 1407</t>
  </si>
  <si>
    <t>O-C gateway</t>
  </si>
  <si>
    <t>RIX</t>
  </si>
  <si>
    <t>ApJ 788:1</t>
  </si>
  <si>
    <t>TESS/RAA</t>
  </si>
  <si>
    <t>BMGA</t>
  </si>
  <si>
    <t>VSS SEB Gp</t>
  </si>
  <si>
    <t>TESS</t>
  </si>
  <si>
    <t>ASAS-SN</t>
  </si>
  <si>
    <t>TESS/PNC/RAA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</si>
</sst>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0000000000"/>
    <numFmt numFmtId="167" formatCode="0.000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4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2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4" fillId="0" borderId="5" xfId="0" applyFont="1" applyBorder="1" applyAlignment="1">
      <alignment horizontal="left" vertical="center"/>
    </xf>
    <xf numFmtId="0" fontId="14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7" fillId="25" borderId="5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6" fillId="24" borderId="5" xfId="0" applyFont="1" applyFill="1" applyBorder="1" applyAlignment="1">
      <alignment horizontal="left"/>
    </xf>
    <xf numFmtId="0" fontId="16" fillId="26" borderId="0" xfId="0" applyFont="1" applyFill="1" applyAlignment="1"/>
    <xf numFmtId="0" fontId="17" fillId="0" borderId="0" xfId="0" applyFont="1" applyAlignme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16" fillId="0" borderId="0" xfId="0" applyFont="1" applyAlignment="1"/>
    <xf numFmtId="166" fontId="36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left" vertical="center"/>
    </xf>
    <xf numFmtId="165" fontId="5" fillId="0" borderId="0" xfId="42" applyNumberFormat="1" applyFont="1" applyAlignment="1">
      <alignment horizontal="left"/>
    </xf>
    <xf numFmtId="0" fontId="5" fillId="0" borderId="0" xfId="42" applyFont="1" applyAlignment="1">
      <alignment horizontal="left"/>
    </xf>
    <xf numFmtId="165" fontId="33" fillId="0" borderId="0" xfId="41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/>
    </xf>
    <xf numFmtId="165" fontId="32" fillId="0" borderId="0" xfId="42" applyNumberFormat="1" applyFont="1" applyAlignment="1">
      <alignment horizontal="left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7" fontId="36" fillId="0" borderId="0" xfId="0" applyNumberFormat="1" applyFont="1" applyAlignment="1">
      <alignment horizontal="left"/>
    </xf>
    <xf numFmtId="165" fontId="36" fillId="0" borderId="0" xfId="0" applyNumberFormat="1" applyFont="1" applyAlignment="1">
      <alignment horizontal="left"/>
    </xf>
    <xf numFmtId="0" fontId="4" fillId="0" borderId="0" xfId="0" applyFont="1" applyAlignme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6" fillId="0" borderId="9" xfId="0" applyFont="1" applyBorder="1">
      <alignment vertical="top"/>
    </xf>
    <xf numFmtId="0" fontId="6" fillId="0" borderId="10" xfId="0" applyFont="1" applyBorder="1">
      <alignment vertical="top"/>
    </xf>
    <xf numFmtId="14" fontId="6" fillId="0" borderId="0" xfId="0" applyNumberFormat="1" applyFont="1" applyAlignment="1"/>
    <xf numFmtId="0" fontId="8" fillId="0" borderId="0" xfId="0" applyFont="1" applyAlignme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CP Scl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Active!$D$21:$D$226</c:f>
                <c:numCache>
                  <c:formatCode>General</c:formatCode>
                  <c:ptCount val="20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  <c:pt idx="42">
                    <c:v>8.5599999999999999E-4</c:v>
                  </c:pt>
                  <c:pt idx="43">
                    <c:v>6.6600000000000003E-4</c:v>
                  </c:pt>
                  <c:pt idx="44">
                    <c:v>5.9999999999999995E-4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Active!$D$21:$D$226</c:f>
                <c:numCache>
                  <c:formatCode>General</c:formatCode>
                  <c:ptCount val="20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  <c:pt idx="42">
                    <c:v>8.5599999999999999E-4</c:v>
                  </c:pt>
                  <c:pt idx="43">
                    <c:v>6.6600000000000003E-4</c:v>
                  </c:pt>
                  <c:pt idx="44">
                    <c:v>5.9999999999999995E-4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-16111.5</c:v>
                </c:pt>
                <c:pt idx="1">
                  <c:v>-16111</c:v>
                </c:pt>
                <c:pt idx="2">
                  <c:v>-11386.5</c:v>
                </c:pt>
                <c:pt idx="3">
                  <c:v>-9353.5</c:v>
                </c:pt>
                <c:pt idx="4">
                  <c:v>-8158.5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4</c:v>
                </c:pt>
                <c:pt idx="11">
                  <c:v>4.5</c:v>
                </c:pt>
                <c:pt idx="12">
                  <c:v>562</c:v>
                </c:pt>
                <c:pt idx="13">
                  <c:v>562.5</c:v>
                </c:pt>
                <c:pt idx="14">
                  <c:v>1253.5</c:v>
                </c:pt>
                <c:pt idx="15">
                  <c:v>1279</c:v>
                </c:pt>
                <c:pt idx="16">
                  <c:v>1279.5</c:v>
                </c:pt>
                <c:pt idx="17">
                  <c:v>1282.5</c:v>
                </c:pt>
                <c:pt idx="18">
                  <c:v>2436.5</c:v>
                </c:pt>
                <c:pt idx="19">
                  <c:v>2436.5</c:v>
                </c:pt>
                <c:pt idx="20">
                  <c:v>2892.5</c:v>
                </c:pt>
                <c:pt idx="21">
                  <c:v>2893</c:v>
                </c:pt>
                <c:pt idx="22">
                  <c:v>3648</c:v>
                </c:pt>
                <c:pt idx="23">
                  <c:v>3648</c:v>
                </c:pt>
                <c:pt idx="24">
                  <c:v>4569.5</c:v>
                </c:pt>
                <c:pt idx="25">
                  <c:v>4569.5</c:v>
                </c:pt>
                <c:pt idx="26">
                  <c:v>4570</c:v>
                </c:pt>
                <c:pt idx="27">
                  <c:v>4570</c:v>
                </c:pt>
                <c:pt idx="28">
                  <c:v>4603.5</c:v>
                </c:pt>
                <c:pt idx="29">
                  <c:v>4603.5</c:v>
                </c:pt>
                <c:pt idx="30">
                  <c:v>4604</c:v>
                </c:pt>
                <c:pt idx="31">
                  <c:v>4604</c:v>
                </c:pt>
                <c:pt idx="32">
                  <c:v>4649.5</c:v>
                </c:pt>
                <c:pt idx="33">
                  <c:v>4649.5</c:v>
                </c:pt>
                <c:pt idx="34">
                  <c:v>4650</c:v>
                </c:pt>
                <c:pt idx="35">
                  <c:v>4650</c:v>
                </c:pt>
                <c:pt idx="36">
                  <c:v>4837</c:v>
                </c:pt>
                <c:pt idx="37">
                  <c:v>4837</c:v>
                </c:pt>
                <c:pt idx="38">
                  <c:v>5918</c:v>
                </c:pt>
                <c:pt idx="39">
                  <c:v>5918.5</c:v>
                </c:pt>
                <c:pt idx="40">
                  <c:v>8133.5</c:v>
                </c:pt>
                <c:pt idx="41">
                  <c:v>9555.5</c:v>
                </c:pt>
                <c:pt idx="42">
                  <c:v>10464</c:v>
                </c:pt>
                <c:pt idx="43">
                  <c:v>10464.5</c:v>
                </c:pt>
                <c:pt idx="44">
                  <c:v>10563</c:v>
                </c:pt>
                <c:pt idx="45">
                  <c:v>10563.5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FB-45DC-B1AD-8C75EC1D45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  <c:pt idx="42">
                    <c:v>8.5599999999999999E-4</c:v>
                  </c:pt>
                  <c:pt idx="43">
                    <c:v>6.6600000000000003E-4</c:v>
                  </c:pt>
                  <c:pt idx="44">
                    <c:v>5.9999999999999995E-4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  <c:pt idx="42">
                    <c:v>8.5599999999999999E-4</c:v>
                  </c:pt>
                  <c:pt idx="43">
                    <c:v>6.6600000000000003E-4</c:v>
                  </c:pt>
                  <c:pt idx="44">
                    <c:v>5.9999999999999995E-4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-16111.5</c:v>
                </c:pt>
                <c:pt idx="1">
                  <c:v>-16111</c:v>
                </c:pt>
                <c:pt idx="2">
                  <c:v>-11386.5</c:v>
                </c:pt>
                <c:pt idx="3">
                  <c:v>-9353.5</c:v>
                </c:pt>
                <c:pt idx="4">
                  <c:v>-8158.5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4</c:v>
                </c:pt>
                <c:pt idx="11">
                  <c:v>4.5</c:v>
                </c:pt>
                <c:pt idx="12">
                  <c:v>562</c:v>
                </c:pt>
                <c:pt idx="13">
                  <c:v>562.5</c:v>
                </c:pt>
                <c:pt idx="14">
                  <c:v>1253.5</c:v>
                </c:pt>
                <c:pt idx="15">
                  <c:v>1279</c:v>
                </c:pt>
                <c:pt idx="16">
                  <c:v>1279.5</c:v>
                </c:pt>
                <c:pt idx="17">
                  <c:v>1282.5</c:v>
                </c:pt>
                <c:pt idx="18">
                  <c:v>2436.5</c:v>
                </c:pt>
                <c:pt idx="19">
                  <c:v>2436.5</c:v>
                </c:pt>
                <c:pt idx="20">
                  <c:v>2892.5</c:v>
                </c:pt>
                <c:pt idx="21">
                  <c:v>2893</c:v>
                </c:pt>
                <c:pt idx="22">
                  <c:v>3648</c:v>
                </c:pt>
                <c:pt idx="23">
                  <c:v>3648</c:v>
                </c:pt>
                <c:pt idx="24">
                  <c:v>4569.5</c:v>
                </c:pt>
                <c:pt idx="25">
                  <c:v>4569.5</c:v>
                </c:pt>
                <c:pt idx="26">
                  <c:v>4570</c:v>
                </c:pt>
                <c:pt idx="27">
                  <c:v>4570</c:v>
                </c:pt>
                <c:pt idx="28">
                  <c:v>4603.5</c:v>
                </c:pt>
                <c:pt idx="29">
                  <c:v>4603.5</c:v>
                </c:pt>
                <c:pt idx="30">
                  <c:v>4604</c:v>
                </c:pt>
                <c:pt idx="31">
                  <c:v>4604</c:v>
                </c:pt>
                <c:pt idx="32">
                  <c:v>4649.5</c:v>
                </c:pt>
                <c:pt idx="33">
                  <c:v>4649.5</c:v>
                </c:pt>
                <c:pt idx="34">
                  <c:v>4650</c:v>
                </c:pt>
                <c:pt idx="35">
                  <c:v>4650</c:v>
                </c:pt>
                <c:pt idx="36">
                  <c:v>4837</c:v>
                </c:pt>
                <c:pt idx="37">
                  <c:v>4837</c:v>
                </c:pt>
                <c:pt idx="38">
                  <c:v>5918</c:v>
                </c:pt>
                <c:pt idx="39">
                  <c:v>5918.5</c:v>
                </c:pt>
                <c:pt idx="40">
                  <c:v>8133.5</c:v>
                </c:pt>
                <c:pt idx="41">
                  <c:v>9555.5</c:v>
                </c:pt>
                <c:pt idx="42">
                  <c:v>10464</c:v>
                </c:pt>
                <c:pt idx="43">
                  <c:v>10464.5</c:v>
                </c:pt>
                <c:pt idx="44">
                  <c:v>10563</c:v>
                </c:pt>
                <c:pt idx="45">
                  <c:v>10563.5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FB-45DC-B1AD-8C75EC1D45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  <c:pt idx="42">
                    <c:v>8.5599999999999999E-4</c:v>
                  </c:pt>
                  <c:pt idx="43">
                    <c:v>6.6600000000000003E-4</c:v>
                  </c:pt>
                  <c:pt idx="44">
                    <c:v>5.9999999999999995E-4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  <c:pt idx="42">
                    <c:v>8.5599999999999999E-4</c:v>
                  </c:pt>
                  <c:pt idx="43">
                    <c:v>6.6600000000000003E-4</c:v>
                  </c:pt>
                  <c:pt idx="44">
                    <c:v>5.9999999999999995E-4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-16111.5</c:v>
                </c:pt>
                <c:pt idx="1">
                  <c:v>-16111</c:v>
                </c:pt>
                <c:pt idx="2">
                  <c:v>-11386.5</c:v>
                </c:pt>
                <c:pt idx="3">
                  <c:v>-9353.5</c:v>
                </c:pt>
                <c:pt idx="4">
                  <c:v>-8158.5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4</c:v>
                </c:pt>
                <c:pt idx="11">
                  <c:v>4.5</c:v>
                </c:pt>
                <c:pt idx="12">
                  <c:v>562</c:v>
                </c:pt>
                <c:pt idx="13">
                  <c:v>562.5</c:v>
                </c:pt>
                <c:pt idx="14">
                  <c:v>1253.5</c:v>
                </c:pt>
                <c:pt idx="15">
                  <c:v>1279</c:v>
                </c:pt>
                <c:pt idx="16">
                  <c:v>1279.5</c:v>
                </c:pt>
                <c:pt idx="17">
                  <c:v>1282.5</c:v>
                </c:pt>
                <c:pt idx="18">
                  <c:v>2436.5</c:v>
                </c:pt>
                <c:pt idx="19">
                  <c:v>2436.5</c:v>
                </c:pt>
                <c:pt idx="20">
                  <c:v>2892.5</c:v>
                </c:pt>
                <c:pt idx="21">
                  <c:v>2893</c:v>
                </c:pt>
                <c:pt idx="22">
                  <c:v>3648</c:v>
                </c:pt>
                <c:pt idx="23">
                  <c:v>3648</c:v>
                </c:pt>
                <c:pt idx="24">
                  <c:v>4569.5</c:v>
                </c:pt>
                <c:pt idx="25">
                  <c:v>4569.5</c:v>
                </c:pt>
                <c:pt idx="26">
                  <c:v>4570</c:v>
                </c:pt>
                <c:pt idx="27">
                  <c:v>4570</c:v>
                </c:pt>
                <c:pt idx="28">
                  <c:v>4603.5</c:v>
                </c:pt>
                <c:pt idx="29">
                  <c:v>4603.5</c:v>
                </c:pt>
                <c:pt idx="30">
                  <c:v>4604</c:v>
                </c:pt>
                <c:pt idx="31">
                  <c:v>4604</c:v>
                </c:pt>
                <c:pt idx="32">
                  <c:v>4649.5</c:v>
                </c:pt>
                <c:pt idx="33">
                  <c:v>4649.5</c:v>
                </c:pt>
                <c:pt idx="34">
                  <c:v>4650</c:v>
                </c:pt>
                <c:pt idx="35">
                  <c:v>4650</c:v>
                </c:pt>
                <c:pt idx="36">
                  <c:v>4837</c:v>
                </c:pt>
                <c:pt idx="37">
                  <c:v>4837</c:v>
                </c:pt>
                <c:pt idx="38">
                  <c:v>5918</c:v>
                </c:pt>
                <c:pt idx="39">
                  <c:v>5918.5</c:v>
                </c:pt>
                <c:pt idx="40">
                  <c:v>8133.5</c:v>
                </c:pt>
                <c:pt idx="41">
                  <c:v>9555.5</c:v>
                </c:pt>
                <c:pt idx="42">
                  <c:v>10464</c:v>
                </c:pt>
                <c:pt idx="43">
                  <c:v>10464.5</c:v>
                </c:pt>
                <c:pt idx="44">
                  <c:v>10563</c:v>
                </c:pt>
                <c:pt idx="45">
                  <c:v>10563.5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FB-45DC-B1AD-8C75EC1D45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  <c:pt idx="42">
                    <c:v>8.5599999999999999E-4</c:v>
                  </c:pt>
                  <c:pt idx="43">
                    <c:v>6.6600000000000003E-4</c:v>
                  </c:pt>
                  <c:pt idx="44">
                    <c:v>5.9999999999999995E-4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  <c:pt idx="42">
                    <c:v>8.5599999999999999E-4</c:v>
                  </c:pt>
                  <c:pt idx="43">
                    <c:v>6.6600000000000003E-4</c:v>
                  </c:pt>
                  <c:pt idx="44">
                    <c:v>5.9999999999999995E-4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-16111.5</c:v>
                </c:pt>
                <c:pt idx="1">
                  <c:v>-16111</c:v>
                </c:pt>
                <c:pt idx="2">
                  <c:v>-11386.5</c:v>
                </c:pt>
                <c:pt idx="3">
                  <c:v>-9353.5</c:v>
                </c:pt>
                <c:pt idx="4">
                  <c:v>-8158.5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4</c:v>
                </c:pt>
                <c:pt idx="11">
                  <c:v>4.5</c:v>
                </c:pt>
                <c:pt idx="12">
                  <c:v>562</c:v>
                </c:pt>
                <c:pt idx="13">
                  <c:v>562.5</c:v>
                </c:pt>
                <c:pt idx="14">
                  <c:v>1253.5</c:v>
                </c:pt>
                <c:pt idx="15">
                  <c:v>1279</c:v>
                </c:pt>
                <c:pt idx="16">
                  <c:v>1279.5</c:v>
                </c:pt>
                <c:pt idx="17">
                  <c:v>1282.5</c:v>
                </c:pt>
                <c:pt idx="18">
                  <c:v>2436.5</c:v>
                </c:pt>
                <c:pt idx="19">
                  <c:v>2436.5</c:v>
                </c:pt>
                <c:pt idx="20">
                  <c:v>2892.5</c:v>
                </c:pt>
                <c:pt idx="21">
                  <c:v>2893</c:v>
                </c:pt>
                <c:pt idx="22">
                  <c:v>3648</c:v>
                </c:pt>
                <c:pt idx="23">
                  <c:v>3648</c:v>
                </c:pt>
                <c:pt idx="24">
                  <c:v>4569.5</c:v>
                </c:pt>
                <c:pt idx="25">
                  <c:v>4569.5</c:v>
                </c:pt>
                <c:pt idx="26">
                  <c:v>4570</c:v>
                </c:pt>
                <c:pt idx="27">
                  <c:v>4570</c:v>
                </c:pt>
                <c:pt idx="28">
                  <c:v>4603.5</c:v>
                </c:pt>
                <c:pt idx="29">
                  <c:v>4603.5</c:v>
                </c:pt>
                <c:pt idx="30">
                  <c:v>4604</c:v>
                </c:pt>
                <c:pt idx="31">
                  <c:v>4604</c:v>
                </c:pt>
                <c:pt idx="32">
                  <c:v>4649.5</c:v>
                </c:pt>
                <c:pt idx="33">
                  <c:v>4649.5</c:v>
                </c:pt>
                <c:pt idx="34">
                  <c:v>4650</c:v>
                </c:pt>
                <c:pt idx="35">
                  <c:v>4650</c:v>
                </c:pt>
                <c:pt idx="36">
                  <c:v>4837</c:v>
                </c:pt>
                <c:pt idx="37">
                  <c:v>4837</c:v>
                </c:pt>
                <c:pt idx="38">
                  <c:v>5918</c:v>
                </c:pt>
                <c:pt idx="39">
                  <c:v>5918.5</c:v>
                </c:pt>
                <c:pt idx="40">
                  <c:v>8133.5</c:v>
                </c:pt>
                <c:pt idx="41">
                  <c:v>9555.5</c:v>
                </c:pt>
                <c:pt idx="42">
                  <c:v>10464</c:v>
                </c:pt>
                <c:pt idx="43">
                  <c:v>10464.5</c:v>
                </c:pt>
                <c:pt idx="44">
                  <c:v>10563</c:v>
                </c:pt>
                <c:pt idx="45">
                  <c:v>10563.5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0">
                  <c:v>-0.17124309986684239</c:v>
                </c:pt>
                <c:pt idx="2">
                  <c:v>-0.1593781000119634</c:v>
                </c:pt>
                <c:pt idx="3">
                  <c:v>-0.1615478999883635</c:v>
                </c:pt>
                <c:pt idx="4">
                  <c:v>-0.16209490002074745</c:v>
                </c:pt>
                <c:pt idx="5">
                  <c:v>-0.14826479999464937</c:v>
                </c:pt>
                <c:pt idx="6">
                  <c:v>-0.14825479987484869</c:v>
                </c:pt>
                <c:pt idx="7">
                  <c:v>-0.14883030000055442</c:v>
                </c:pt>
                <c:pt idx="8">
                  <c:v>-0.14883029980410356</c:v>
                </c:pt>
                <c:pt idx="9">
                  <c:v>-0.14766059999965364</c:v>
                </c:pt>
                <c:pt idx="10">
                  <c:v>-0.14864240000315476</c:v>
                </c:pt>
                <c:pt idx="11">
                  <c:v>-0.14847269991150824</c:v>
                </c:pt>
                <c:pt idx="12">
                  <c:v>-0.1519662000646349</c:v>
                </c:pt>
                <c:pt idx="13">
                  <c:v>-0.15149750022101216</c:v>
                </c:pt>
                <c:pt idx="14">
                  <c:v>-0.15056210013426607</c:v>
                </c:pt>
                <c:pt idx="15">
                  <c:v>-0.15390740002476377</c:v>
                </c:pt>
                <c:pt idx="16">
                  <c:v>-0.15273770020576194</c:v>
                </c:pt>
                <c:pt idx="17">
                  <c:v>-0.15371949999826029</c:v>
                </c:pt>
                <c:pt idx="18">
                  <c:v>-0.15526190000673523</c:v>
                </c:pt>
                <c:pt idx="19">
                  <c:v>-0.15525189999607392</c:v>
                </c:pt>
                <c:pt idx="20">
                  <c:v>-0.15759550006623613</c:v>
                </c:pt>
                <c:pt idx="21">
                  <c:v>-0.15624979983840603</c:v>
                </c:pt>
                <c:pt idx="22">
                  <c:v>-0.15661880009429296</c:v>
                </c:pt>
                <c:pt idx="23">
                  <c:v>-0.1560688000972732</c:v>
                </c:pt>
                <c:pt idx="36">
                  <c:v>-0.16012220000266097</c:v>
                </c:pt>
                <c:pt idx="37">
                  <c:v>-0.16010220007592579</c:v>
                </c:pt>
                <c:pt idx="38">
                  <c:v>-0.16256080000312068</c:v>
                </c:pt>
                <c:pt idx="39">
                  <c:v>-0.16211110007861862</c:v>
                </c:pt>
                <c:pt idx="40">
                  <c:v>-0.16005009995569708</c:v>
                </c:pt>
                <c:pt idx="41">
                  <c:v>-0.16032330021698726</c:v>
                </c:pt>
                <c:pt idx="42">
                  <c:v>-0.16380439999920782</c:v>
                </c:pt>
                <c:pt idx="43">
                  <c:v>-0.16496969999570865</c:v>
                </c:pt>
                <c:pt idx="44">
                  <c:v>-0.16472080018866109</c:v>
                </c:pt>
                <c:pt idx="45">
                  <c:v>-0.16535609991115052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FB-45DC-B1AD-8C75EC1D45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  <c:pt idx="42">
                    <c:v>8.5599999999999999E-4</c:v>
                  </c:pt>
                  <c:pt idx="43">
                    <c:v>6.6600000000000003E-4</c:v>
                  </c:pt>
                  <c:pt idx="44">
                    <c:v>5.9999999999999995E-4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  <c:pt idx="42">
                    <c:v>8.5599999999999999E-4</c:v>
                  </c:pt>
                  <c:pt idx="43">
                    <c:v>6.6600000000000003E-4</c:v>
                  </c:pt>
                  <c:pt idx="44">
                    <c:v>5.9999999999999995E-4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-16111.5</c:v>
                </c:pt>
                <c:pt idx="1">
                  <c:v>-16111</c:v>
                </c:pt>
                <c:pt idx="2">
                  <c:v>-11386.5</c:v>
                </c:pt>
                <c:pt idx="3">
                  <c:v>-9353.5</c:v>
                </c:pt>
                <c:pt idx="4">
                  <c:v>-8158.5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4</c:v>
                </c:pt>
                <c:pt idx="11">
                  <c:v>4.5</c:v>
                </c:pt>
                <c:pt idx="12">
                  <c:v>562</c:v>
                </c:pt>
                <c:pt idx="13">
                  <c:v>562.5</c:v>
                </c:pt>
                <c:pt idx="14">
                  <c:v>1253.5</c:v>
                </c:pt>
                <c:pt idx="15">
                  <c:v>1279</c:v>
                </c:pt>
                <c:pt idx="16">
                  <c:v>1279.5</c:v>
                </c:pt>
                <c:pt idx="17">
                  <c:v>1282.5</c:v>
                </c:pt>
                <c:pt idx="18">
                  <c:v>2436.5</c:v>
                </c:pt>
                <c:pt idx="19">
                  <c:v>2436.5</c:v>
                </c:pt>
                <c:pt idx="20">
                  <c:v>2892.5</c:v>
                </c:pt>
                <c:pt idx="21">
                  <c:v>2893</c:v>
                </c:pt>
                <c:pt idx="22">
                  <c:v>3648</c:v>
                </c:pt>
                <c:pt idx="23">
                  <c:v>3648</c:v>
                </c:pt>
                <c:pt idx="24">
                  <c:v>4569.5</c:v>
                </c:pt>
                <c:pt idx="25">
                  <c:v>4569.5</c:v>
                </c:pt>
                <c:pt idx="26">
                  <c:v>4570</c:v>
                </c:pt>
                <c:pt idx="27">
                  <c:v>4570</c:v>
                </c:pt>
                <c:pt idx="28">
                  <c:v>4603.5</c:v>
                </c:pt>
                <c:pt idx="29">
                  <c:v>4603.5</c:v>
                </c:pt>
                <c:pt idx="30">
                  <c:v>4604</c:v>
                </c:pt>
                <c:pt idx="31">
                  <c:v>4604</c:v>
                </c:pt>
                <c:pt idx="32">
                  <c:v>4649.5</c:v>
                </c:pt>
                <c:pt idx="33">
                  <c:v>4649.5</c:v>
                </c:pt>
                <c:pt idx="34">
                  <c:v>4650</c:v>
                </c:pt>
                <c:pt idx="35">
                  <c:v>4650</c:v>
                </c:pt>
                <c:pt idx="36">
                  <c:v>4837</c:v>
                </c:pt>
                <c:pt idx="37">
                  <c:v>4837</c:v>
                </c:pt>
                <c:pt idx="38">
                  <c:v>5918</c:v>
                </c:pt>
                <c:pt idx="39">
                  <c:v>5918.5</c:v>
                </c:pt>
                <c:pt idx="40">
                  <c:v>8133.5</c:v>
                </c:pt>
                <c:pt idx="41">
                  <c:v>9555.5</c:v>
                </c:pt>
                <c:pt idx="42">
                  <c:v>10464</c:v>
                </c:pt>
                <c:pt idx="43">
                  <c:v>10464.5</c:v>
                </c:pt>
                <c:pt idx="44">
                  <c:v>10563</c:v>
                </c:pt>
                <c:pt idx="45">
                  <c:v>10563.5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  <c:pt idx="24">
                  <c:v>-0.16004169991356321</c:v>
                </c:pt>
                <c:pt idx="25">
                  <c:v>-0.16003976229694672</c:v>
                </c:pt>
                <c:pt idx="26">
                  <c:v>-0.15964599993458251</c:v>
                </c:pt>
                <c:pt idx="27">
                  <c:v>-0.15964598689606646</c:v>
                </c:pt>
                <c:pt idx="28">
                  <c:v>-0.16067209994071163</c:v>
                </c:pt>
                <c:pt idx="29">
                  <c:v>-0.16066734460764565</c:v>
                </c:pt>
                <c:pt idx="30">
                  <c:v>-0.15924539979459951</c:v>
                </c:pt>
                <c:pt idx="31">
                  <c:v>-0.15924492342310259</c:v>
                </c:pt>
                <c:pt idx="32">
                  <c:v>-0.16074973126524128</c:v>
                </c:pt>
                <c:pt idx="33">
                  <c:v>-0.16074970006593503</c:v>
                </c:pt>
                <c:pt idx="34">
                  <c:v>-0.15992800010280916</c:v>
                </c:pt>
                <c:pt idx="35">
                  <c:v>-0.1599276941633434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FB-45DC-B1AD-8C75EC1D45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  <c:pt idx="42">
                    <c:v>8.5599999999999999E-4</c:v>
                  </c:pt>
                  <c:pt idx="43">
                    <c:v>6.6600000000000003E-4</c:v>
                  </c:pt>
                  <c:pt idx="44">
                    <c:v>5.9999999999999995E-4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  <c:pt idx="42">
                    <c:v>8.5599999999999999E-4</c:v>
                  </c:pt>
                  <c:pt idx="43">
                    <c:v>6.6600000000000003E-4</c:v>
                  </c:pt>
                  <c:pt idx="44">
                    <c:v>5.9999999999999995E-4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-16111.5</c:v>
                </c:pt>
                <c:pt idx="1">
                  <c:v>-16111</c:v>
                </c:pt>
                <c:pt idx="2">
                  <c:v>-11386.5</c:v>
                </c:pt>
                <c:pt idx="3">
                  <c:v>-9353.5</c:v>
                </c:pt>
                <c:pt idx="4">
                  <c:v>-8158.5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4</c:v>
                </c:pt>
                <c:pt idx="11">
                  <c:v>4.5</c:v>
                </c:pt>
                <c:pt idx="12">
                  <c:v>562</c:v>
                </c:pt>
                <c:pt idx="13">
                  <c:v>562.5</c:v>
                </c:pt>
                <c:pt idx="14">
                  <c:v>1253.5</c:v>
                </c:pt>
                <c:pt idx="15">
                  <c:v>1279</c:v>
                </c:pt>
                <c:pt idx="16">
                  <c:v>1279.5</c:v>
                </c:pt>
                <c:pt idx="17">
                  <c:v>1282.5</c:v>
                </c:pt>
                <c:pt idx="18">
                  <c:v>2436.5</c:v>
                </c:pt>
                <c:pt idx="19">
                  <c:v>2436.5</c:v>
                </c:pt>
                <c:pt idx="20">
                  <c:v>2892.5</c:v>
                </c:pt>
                <c:pt idx="21">
                  <c:v>2893</c:v>
                </c:pt>
                <c:pt idx="22">
                  <c:v>3648</c:v>
                </c:pt>
                <c:pt idx="23">
                  <c:v>3648</c:v>
                </c:pt>
                <c:pt idx="24">
                  <c:v>4569.5</c:v>
                </c:pt>
                <c:pt idx="25">
                  <c:v>4569.5</c:v>
                </c:pt>
                <c:pt idx="26">
                  <c:v>4570</c:v>
                </c:pt>
                <c:pt idx="27">
                  <c:v>4570</c:v>
                </c:pt>
                <c:pt idx="28">
                  <c:v>4603.5</c:v>
                </c:pt>
                <c:pt idx="29">
                  <c:v>4603.5</c:v>
                </c:pt>
                <c:pt idx="30">
                  <c:v>4604</c:v>
                </c:pt>
                <c:pt idx="31">
                  <c:v>4604</c:v>
                </c:pt>
                <c:pt idx="32">
                  <c:v>4649.5</c:v>
                </c:pt>
                <c:pt idx="33">
                  <c:v>4649.5</c:v>
                </c:pt>
                <c:pt idx="34">
                  <c:v>4650</c:v>
                </c:pt>
                <c:pt idx="35">
                  <c:v>4650</c:v>
                </c:pt>
                <c:pt idx="36">
                  <c:v>4837</c:v>
                </c:pt>
                <c:pt idx="37">
                  <c:v>4837</c:v>
                </c:pt>
                <c:pt idx="38">
                  <c:v>5918</c:v>
                </c:pt>
                <c:pt idx="39">
                  <c:v>5918.5</c:v>
                </c:pt>
                <c:pt idx="40">
                  <c:v>8133.5</c:v>
                </c:pt>
                <c:pt idx="41">
                  <c:v>9555.5</c:v>
                </c:pt>
                <c:pt idx="42">
                  <c:v>10464</c:v>
                </c:pt>
                <c:pt idx="43">
                  <c:v>10464.5</c:v>
                </c:pt>
                <c:pt idx="44">
                  <c:v>10563</c:v>
                </c:pt>
                <c:pt idx="45">
                  <c:v>10563.5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FB-45DC-B1AD-8C75EC1D45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  <c:pt idx="42">
                    <c:v>8.5599999999999999E-4</c:v>
                  </c:pt>
                  <c:pt idx="43">
                    <c:v>6.6600000000000003E-4</c:v>
                  </c:pt>
                  <c:pt idx="44">
                    <c:v>5.9999999999999995E-4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  <c:pt idx="42">
                    <c:v>8.5599999999999999E-4</c:v>
                  </c:pt>
                  <c:pt idx="43">
                    <c:v>6.6600000000000003E-4</c:v>
                  </c:pt>
                  <c:pt idx="44">
                    <c:v>5.9999999999999995E-4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-16111.5</c:v>
                </c:pt>
                <c:pt idx="1">
                  <c:v>-16111</c:v>
                </c:pt>
                <c:pt idx="2">
                  <c:v>-11386.5</c:v>
                </c:pt>
                <c:pt idx="3">
                  <c:v>-9353.5</c:v>
                </c:pt>
                <c:pt idx="4">
                  <c:v>-8158.5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4</c:v>
                </c:pt>
                <c:pt idx="11">
                  <c:v>4.5</c:v>
                </c:pt>
                <c:pt idx="12">
                  <c:v>562</c:v>
                </c:pt>
                <c:pt idx="13">
                  <c:v>562.5</c:v>
                </c:pt>
                <c:pt idx="14">
                  <c:v>1253.5</c:v>
                </c:pt>
                <c:pt idx="15">
                  <c:v>1279</c:v>
                </c:pt>
                <c:pt idx="16">
                  <c:v>1279.5</c:v>
                </c:pt>
                <c:pt idx="17">
                  <c:v>1282.5</c:v>
                </c:pt>
                <c:pt idx="18">
                  <c:v>2436.5</c:v>
                </c:pt>
                <c:pt idx="19">
                  <c:v>2436.5</c:v>
                </c:pt>
                <c:pt idx="20">
                  <c:v>2892.5</c:v>
                </c:pt>
                <c:pt idx="21">
                  <c:v>2893</c:v>
                </c:pt>
                <c:pt idx="22">
                  <c:v>3648</c:v>
                </c:pt>
                <c:pt idx="23">
                  <c:v>3648</c:v>
                </c:pt>
                <c:pt idx="24">
                  <c:v>4569.5</c:v>
                </c:pt>
                <c:pt idx="25">
                  <c:v>4569.5</c:v>
                </c:pt>
                <c:pt idx="26">
                  <c:v>4570</c:v>
                </c:pt>
                <c:pt idx="27">
                  <c:v>4570</c:v>
                </c:pt>
                <c:pt idx="28">
                  <c:v>4603.5</c:v>
                </c:pt>
                <c:pt idx="29">
                  <c:v>4603.5</c:v>
                </c:pt>
                <c:pt idx="30">
                  <c:v>4604</c:v>
                </c:pt>
                <c:pt idx="31">
                  <c:v>4604</c:v>
                </c:pt>
                <c:pt idx="32">
                  <c:v>4649.5</c:v>
                </c:pt>
                <c:pt idx="33">
                  <c:v>4649.5</c:v>
                </c:pt>
                <c:pt idx="34">
                  <c:v>4650</c:v>
                </c:pt>
                <c:pt idx="35">
                  <c:v>4650</c:v>
                </c:pt>
                <c:pt idx="36">
                  <c:v>4837</c:v>
                </c:pt>
                <c:pt idx="37">
                  <c:v>4837</c:v>
                </c:pt>
                <c:pt idx="38">
                  <c:v>5918</c:v>
                </c:pt>
                <c:pt idx="39">
                  <c:v>5918.5</c:v>
                </c:pt>
                <c:pt idx="40">
                  <c:v>8133.5</c:v>
                </c:pt>
                <c:pt idx="41">
                  <c:v>9555.5</c:v>
                </c:pt>
                <c:pt idx="42">
                  <c:v>10464</c:v>
                </c:pt>
                <c:pt idx="43">
                  <c:v>10464.5</c:v>
                </c:pt>
                <c:pt idx="44">
                  <c:v>10563</c:v>
                </c:pt>
                <c:pt idx="45">
                  <c:v>10563.5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FB-45DC-B1AD-8C75EC1D45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-16111.5</c:v>
                </c:pt>
                <c:pt idx="1">
                  <c:v>-16111</c:v>
                </c:pt>
                <c:pt idx="2">
                  <c:v>-11386.5</c:v>
                </c:pt>
                <c:pt idx="3">
                  <c:v>-9353.5</c:v>
                </c:pt>
                <c:pt idx="4">
                  <c:v>-8158.5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4</c:v>
                </c:pt>
                <c:pt idx="11">
                  <c:v>4.5</c:v>
                </c:pt>
                <c:pt idx="12">
                  <c:v>562</c:v>
                </c:pt>
                <c:pt idx="13">
                  <c:v>562.5</c:v>
                </c:pt>
                <c:pt idx="14">
                  <c:v>1253.5</c:v>
                </c:pt>
                <c:pt idx="15">
                  <c:v>1279</c:v>
                </c:pt>
                <c:pt idx="16">
                  <c:v>1279.5</c:v>
                </c:pt>
                <c:pt idx="17">
                  <c:v>1282.5</c:v>
                </c:pt>
                <c:pt idx="18">
                  <c:v>2436.5</c:v>
                </c:pt>
                <c:pt idx="19">
                  <c:v>2436.5</c:v>
                </c:pt>
                <c:pt idx="20">
                  <c:v>2892.5</c:v>
                </c:pt>
                <c:pt idx="21">
                  <c:v>2893</c:v>
                </c:pt>
                <c:pt idx="22">
                  <c:v>3648</c:v>
                </c:pt>
                <c:pt idx="23">
                  <c:v>3648</c:v>
                </c:pt>
                <c:pt idx="24">
                  <c:v>4569.5</c:v>
                </c:pt>
                <c:pt idx="25">
                  <c:v>4569.5</c:v>
                </c:pt>
                <c:pt idx="26">
                  <c:v>4570</c:v>
                </c:pt>
                <c:pt idx="27">
                  <c:v>4570</c:v>
                </c:pt>
                <c:pt idx="28">
                  <c:v>4603.5</c:v>
                </c:pt>
                <c:pt idx="29">
                  <c:v>4603.5</c:v>
                </c:pt>
                <c:pt idx="30">
                  <c:v>4604</c:v>
                </c:pt>
                <c:pt idx="31">
                  <c:v>4604</c:v>
                </c:pt>
                <c:pt idx="32">
                  <c:v>4649.5</c:v>
                </c:pt>
                <c:pt idx="33">
                  <c:v>4649.5</c:v>
                </c:pt>
                <c:pt idx="34">
                  <c:v>4650</c:v>
                </c:pt>
                <c:pt idx="35">
                  <c:v>4650</c:v>
                </c:pt>
                <c:pt idx="36">
                  <c:v>4837</c:v>
                </c:pt>
                <c:pt idx="37">
                  <c:v>4837</c:v>
                </c:pt>
                <c:pt idx="38">
                  <c:v>5918</c:v>
                </c:pt>
                <c:pt idx="39">
                  <c:v>5918.5</c:v>
                </c:pt>
                <c:pt idx="40">
                  <c:v>8133.5</c:v>
                </c:pt>
                <c:pt idx="41">
                  <c:v>9555.5</c:v>
                </c:pt>
                <c:pt idx="42">
                  <c:v>10464</c:v>
                </c:pt>
                <c:pt idx="43">
                  <c:v>10464.5</c:v>
                </c:pt>
                <c:pt idx="44">
                  <c:v>10563</c:v>
                </c:pt>
                <c:pt idx="45">
                  <c:v>10563.5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-0.12673932362680795</c:v>
                </c:pt>
                <c:pt idx="1">
                  <c:v>-0.12674007784692126</c:v>
                </c:pt>
                <c:pt idx="2">
                  <c:v>-0.1338667036976145</c:v>
                </c:pt>
                <c:pt idx="3">
                  <c:v>-0.13693336267834458</c:v>
                </c:pt>
                <c:pt idx="4">
                  <c:v>-0.13873594874916231</c:v>
                </c:pt>
                <c:pt idx="5">
                  <c:v>-0.15097920384857</c:v>
                </c:pt>
                <c:pt idx="6">
                  <c:v>-0.15097920384857</c:v>
                </c:pt>
                <c:pt idx="7">
                  <c:v>-0.15104331255820158</c:v>
                </c:pt>
                <c:pt idx="8">
                  <c:v>-0.15104331255820158</c:v>
                </c:pt>
                <c:pt idx="9">
                  <c:v>-0.15104406677831489</c:v>
                </c:pt>
                <c:pt idx="10">
                  <c:v>-0.15104859209899477</c:v>
                </c:pt>
                <c:pt idx="11">
                  <c:v>-0.1510493463191081</c:v>
                </c:pt>
                <c:pt idx="12">
                  <c:v>-0.15189030174545193</c:v>
                </c:pt>
                <c:pt idx="13">
                  <c:v>-0.15189105596556524</c:v>
                </c:pt>
                <c:pt idx="14">
                  <c:v>-0.15293338816216362</c:v>
                </c:pt>
                <c:pt idx="15">
                  <c:v>-0.15297185338794256</c:v>
                </c:pt>
                <c:pt idx="16">
                  <c:v>-0.15297260760805589</c:v>
                </c:pt>
                <c:pt idx="17">
                  <c:v>-0.15297713292873577</c:v>
                </c:pt>
                <c:pt idx="18">
                  <c:v>-0.15471787295026185</c:v>
                </c:pt>
                <c:pt idx="19">
                  <c:v>-0.15471787295026185</c:v>
                </c:pt>
                <c:pt idx="20">
                  <c:v>-0.15540572169360317</c:v>
                </c:pt>
                <c:pt idx="21">
                  <c:v>-0.15540647591371648</c:v>
                </c:pt>
                <c:pt idx="22">
                  <c:v>-0.15654534828481892</c:v>
                </c:pt>
                <c:pt idx="23">
                  <c:v>-0.15654534828481892</c:v>
                </c:pt>
                <c:pt idx="24">
                  <c:v>-0.15793537595365451</c:v>
                </c:pt>
                <c:pt idx="25">
                  <c:v>-0.15793537595365451</c:v>
                </c:pt>
                <c:pt idx="26">
                  <c:v>-0.15793613017376781</c:v>
                </c:pt>
                <c:pt idx="27">
                  <c:v>-0.15793613017376781</c:v>
                </c:pt>
                <c:pt idx="28">
                  <c:v>-0.15798666292135979</c:v>
                </c:pt>
                <c:pt idx="29">
                  <c:v>-0.15798666292135979</c:v>
                </c:pt>
                <c:pt idx="30">
                  <c:v>-0.1579874171414731</c:v>
                </c:pt>
                <c:pt idx="31">
                  <c:v>-0.1579874171414731</c:v>
                </c:pt>
                <c:pt idx="32">
                  <c:v>-0.15805605117178456</c:v>
                </c:pt>
                <c:pt idx="33">
                  <c:v>-0.15805605117178456</c:v>
                </c:pt>
                <c:pt idx="34">
                  <c:v>-0.15805680539189787</c:v>
                </c:pt>
                <c:pt idx="35">
                  <c:v>-0.15805680539189787</c:v>
                </c:pt>
                <c:pt idx="36">
                  <c:v>-0.1583388837142769</c:v>
                </c:pt>
                <c:pt idx="37">
                  <c:v>-0.1583388837142769</c:v>
                </c:pt>
                <c:pt idx="38">
                  <c:v>-0.15996950759925929</c:v>
                </c:pt>
                <c:pt idx="39">
                  <c:v>-0.1599702618193726</c:v>
                </c:pt>
                <c:pt idx="40">
                  <c:v>-0.16331145692134857</c:v>
                </c:pt>
                <c:pt idx="41">
                  <c:v>-0.16545645892361036</c:v>
                </c:pt>
                <c:pt idx="42">
                  <c:v>-0.16682687686949982</c:v>
                </c:pt>
                <c:pt idx="43">
                  <c:v>-0.16682763108961315</c:v>
                </c:pt>
                <c:pt idx="44">
                  <c:v>-0.16697621245193578</c:v>
                </c:pt>
                <c:pt idx="45">
                  <c:v>-0.16697696667204909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FB-45DC-B1AD-8C75EC1D4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94294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Active!$F$21:$F$986</c15:sqref>
                        </c15:formulaRef>
                      </c:ext>
                    </c:extLst>
                    <c:numCache>
                      <c:formatCode>General</c:formatCode>
                      <c:ptCount val="966"/>
                      <c:pt idx="0">
                        <c:v>-16111.5</c:v>
                      </c:pt>
                      <c:pt idx="1">
                        <c:v>-16111</c:v>
                      </c:pt>
                      <c:pt idx="2">
                        <c:v>-11386.5</c:v>
                      </c:pt>
                      <c:pt idx="3">
                        <c:v>-9353.5</c:v>
                      </c:pt>
                      <c:pt idx="4">
                        <c:v>-8158.5</c:v>
                      </c:pt>
                      <c:pt idx="5">
                        <c:v>-42</c:v>
                      </c:pt>
                      <c:pt idx="6">
                        <c:v>-42</c:v>
                      </c:pt>
                      <c:pt idx="7">
                        <c:v>0.5</c:v>
                      </c:pt>
                      <c:pt idx="8">
                        <c:v>0.5</c:v>
                      </c:pt>
                      <c:pt idx="9">
                        <c:v>1</c:v>
                      </c:pt>
                      <c:pt idx="10">
                        <c:v>4</c:v>
                      </c:pt>
                      <c:pt idx="11">
                        <c:v>4.5</c:v>
                      </c:pt>
                      <c:pt idx="12">
                        <c:v>562</c:v>
                      </c:pt>
                      <c:pt idx="13">
                        <c:v>562.5</c:v>
                      </c:pt>
                      <c:pt idx="14">
                        <c:v>1253.5</c:v>
                      </c:pt>
                      <c:pt idx="15">
                        <c:v>1279</c:v>
                      </c:pt>
                      <c:pt idx="16">
                        <c:v>1279.5</c:v>
                      </c:pt>
                      <c:pt idx="17">
                        <c:v>1282.5</c:v>
                      </c:pt>
                      <c:pt idx="18">
                        <c:v>2436.5</c:v>
                      </c:pt>
                      <c:pt idx="19">
                        <c:v>2436.5</c:v>
                      </c:pt>
                      <c:pt idx="20">
                        <c:v>2892.5</c:v>
                      </c:pt>
                      <c:pt idx="21">
                        <c:v>2893</c:v>
                      </c:pt>
                      <c:pt idx="22">
                        <c:v>3648</c:v>
                      </c:pt>
                      <c:pt idx="23">
                        <c:v>3648</c:v>
                      </c:pt>
                      <c:pt idx="24">
                        <c:v>4569.5</c:v>
                      </c:pt>
                      <c:pt idx="25">
                        <c:v>4569.5</c:v>
                      </c:pt>
                      <c:pt idx="26">
                        <c:v>4570</c:v>
                      </c:pt>
                      <c:pt idx="27">
                        <c:v>4570</c:v>
                      </c:pt>
                      <c:pt idx="28">
                        <c:v>4603.5</c:v>
                      </c:pt>
                      <c:pt idx="29">
                        <c:v>4603.5</c:v>
                      </c:pt>
                      <c:pt idx="30">
                        <c:v>4604</c:v>
                      </c:pt>
                      <c:pt idx="31">
                        <c:v>4604</c:v>
                      </c:pt>
                      <c:pt idx="32">
                        <c:v>4649.5</c:v>
                      </c:pt>
                      <c:pt idx="33">
                        <c:v>4649.5</c:v>
                      </c:pt>
                      <c:pt idx="34">
                        <c:v>4650</c:v>
                      </c:pt>
                      <c:pt idx="35">
                        <c:v>4650</c:v>
                      </c:pt>
                      <c:pt idx="36">
                        <c:v>4837</c:v>
                      </c:pt>
                      <c:pt idx="37">
                        <c:v>4837</c:v>
                      </c:pt>
                      <c:pt idx="38">
                        <c:v>5918</c:v>
                      </c:pt>
                      <c:pt idx="39">
                        <c:v>5918.5</c:v>
                      </c:pt>
                      <c:pt idx="40">
                        <c:v>8133.5</c:v>
                      </c:pt>
                      <c:pt idx="41">
                        <c:v>9555.5</c:v>
                      </c:pt>
                      <c:pt idx="42">
                        <c:v>10464</c:v>
                      </c:pt>
                      <c:pt idx="43">
                        <c:v>10464.5</c:v>
                      </c:pt>
                      <c:pt idx="44">
                        <c:v>10563</c:v>
                      </c:pt>
                      <c:pt idx="45">
                        <c:v>10563.5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Active!$U$21:$U$986</c15:sqref>
                        </c15:formulaRef>
                      </c:ext>
                    </c:extLst>
                    <c:numCache>
                      <c:formatCode>General</c:formatCode>
                      <c:ptCount val="966"/>
                      <c:pt idx="1">
                        <c:v>-1.7073399998480454E-2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EFB-45DC-B1AD-8C75EC1D4558}"/>
                  </c:ext>
                </c:extLst>
              </c15:ser>
            </c15:filteredScatterSeries>
          </c:ext>
        </c:extLst>
      </c:scatterChart>
      <c:valAx>
        <c:axId val="791942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942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3581062-E537-6FF0-AEE1-6DA3BD5A2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27"/>
  <sheetViews>
    <sheetView tabSelected="1" workbookViewId="0">
      <pane xSplit="10" ySplit="22" topLeftCell="K46" activePane="bottomRight" state="frozen"/>
      <selection pane="topRight" activeCell="K1" sqref="K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9" customWidth="1"/>
    <col min="2" max="2" width="4.85546875" customWidth="1"/>
    <col min="3" max="3" width="16.42578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6.42578125" customWidth="1"/>
  </cols>
  <sheetData>
    <row r="1" spans="1:22" ht="20.25" x14ac:dyDescent="0.3">
      <c r="A1" s="1" t="s">
        <v>47</v>
      </c>
      <c r="F1" s="21" t="s">
        <v>44</v>
      </c>
      <c r="G1" s="22">
        <v>0.24489999999999998</v>
      </c>
      <c r="H1" s="3">
        <v>-27.441800000000001</v>
      </c>
      <c r="I1" s="23">
        <v>51868.576000000001</v>
      </c>
      <c r="J1" s="23">
        <v>0.31367</v>
      </c>
      <c r="K1" s="5" t="s">
        <v>45</v>
      </c>
      <c r="L1" s="18"/>
      <c r="M1" s="19">
        <v>51868.576000000001</v>
      </c>
      <c r="N1" s="19">
        <v>0.31367</v>
      </c>
      <c r="O1" s="18" t="s">
        <v>45</v>
      </c>
      <c r="T1" s="66"/>
      <c r="U1" s="67"/>
      <c r="V1" s="66"/>
    </row>
    <row r="2" spans="1:22" s="38" customFormat="1" ht="12.95" customHeight="1" x14ac:dyDescent="0.2">
      <c r="A2" s="38" t="s">
        <v>27</v>
      </c>
      <c r="B2" s="38" t="s">
        <v>45</v>
      </c>
      <c r="C2" s="17"/>
      <c r="D2" s="41"/>
      <c r="T2" s="67"/>
      <c r="U2" s="67"/>
      <c r="V2" s="67"/>
    </row>
    <row r="3" spans="1:22" s="38" customFormat="1" ht="12.95" customHeight="1" thickBot="1" x14ac:dyDescent="0.25">
      <c r="C3" s="25" t="s">
        <v>49</v>
      </c>
      <c r="T3" s="67"/>
      <c r="U3" s="67"/>
      <c r="V3" s="67"/>
    </row>
    <row r="4" spans="1:22" s="38" customFormat="1" ht="12.95" customHeight="1" thickTop="1" thickBot="1" x14ac:dyDescent="0.25">
      <c r="A4" s="56" t="s">
        <v>4</v>
      </c>
      <c r="C4" s="57">
        <v>51868.264999999999</v>
      </c>
      <c r="D4" s="58">
        <v>0.31366100000000002</v>
      </c>
      <c r="T4" s="67"/>
      <c r="U4" s="67"/>
      <c r="V4" s="67"/>
    </row>
    <row r="5" spans="1:22" s="38" customFormat="1" ht="12.95" customHeight="1" thickTop="1" x14ac:dyDescent="0.2">
      <c r="A5" s="4" t="s">
        <v>31</v>
      </c>
      <c r="B5" s="59"/>
      <c r="C5" s="6">
        <v>-9.5</v>
      </c>
      <c r="D5" s="59" t="s">
        <v>32</v>
      </c>
      <c r="E5" s="59"/>
      <c r="T5" s="67"/>
      <c r="U5" s="67"/>
      <c r="V5" s="67"/>
    </row>
    <row r="6" spans="1:22" s="38" customFormat="1" ht="12.95" customHeight="1" x14ac:dyDescent="0.2">
      <c r="A6" s="56" t="s">
        <v>5</v>
      </c>
      <c r="T6" s="67"/>
      <c r="U6" s="67"/>
      <c r="V6" s="67"/>
    </row>
    <row r="7" spans="1:22" s="38" customFormat="1" ht="12.95" customHeight="1" x14ac:dyDescent="0.2">
      <c r="A7" s="38" t="s">
        <v>6</v>
      </c>
      <c r="C7" s="68">
        <v>56921.978999999999</v>
      </c>
      <c r="D7" s="16" t="s">
        <v>57</v>
      </c>
      <c r="T7" s="67"/>
      <c r="U7" s="67"/>
      <c r="V7" s="67"/>
    </row>
    <row r="8" spans="1:22" s="38" customFormat="1" ht="12.95" customHeight="1" x14ac:dyDescent="0.2">
      <c r="A8" s="38" t="s">
        <v>7</v>
      </c>
      <c r="C8" s="68">
        <v>0.31366060000000001</v>
      </c>
      <c r="D8" s="16" t="s">
        <v>57</v>
      </c>
      <c r="T8" s="67"/>
      <c r="U8" s="67"/>
      <c r="V8" s="67"/>
    </row>
    <row r="9" spans="1:22" s="38" customFormat="1" ht="12.95" customHeight="1" x14ac:dyDescent="0.2">
      <c r="A9" s="9" t="s">
        <v>35</v>
      </c>
      <c r="B9" s="14">
        <v>26</v>
      </c>
      <c r="C9" s="12" t="str">
        <f>"F"&amp;B9</f>
        <v>F26</v>
      </c>
      <c r="D9" s="13" t="str">
        <f>"G"&amp;B9</f>
        <v>G26</v>
      </c>
      <c r="T9" s="67"/>
      <c r="U9" s="67"/>
      <c r="V9" s="67"/>
    </row>
    <row r="10" spans="1:22" s="38" customFormat="1" ht="12.95" customHeight="1" thickBot="1" x14ac:dyDescent="0.25">
      <c r="A10" s="59"/>
      <c r="B10" s="59"/>
      <c r="C10" s="60" t="s">
        <v>23</v>
      </c>
      <c r="D10" s="60" t="s">
        <v>24</v>
      </c>
      <c r="E10" s="59"/>
      <c r="T10" s="67"/>
      <c r="U10" s="67"/>
      <c r="V10" s="67"/>
    </row>
    <row r="11" spans="1:22" s="38" customFormat="1" ht="12.95" customHeight="1" x14ac:dyDescent="0.2">
      <c r="A11" s="59" t="s">
        <v>19</v>
      </c>
      <c r="B11" s="59"/>
      <c r="C11" s="11">
        <f ca="1">INTERCEPT(INDIRECT($D$9):G979,INDIRECT($C$9):F979)</f>
        <v>-0.15104255833808827</v>
      </c>
      <c r="D11" s="41"/>
      <c r="E11" s="59"/>
    </row>
    <row r="12" spans="1:22" s="38" customFormat="1" ht="12.95" customHeight="1" x14ac:dyDescent="0.2">
      <c r="A12" s="59" t="s">
        <v>20</v>
      </c>
      <c r="B12" s="59"/>
      <c r="C12" s="11">
        <f ca="1">SLOPE(INDIRECT($D$9):G979,INDIRECT($C$9):F979)</f>
        <v>-1.5084402266257221E-6</v>
      </c>
      <c r="D12" s="41"/>
      <c r="E12" s="59"/>
    </row>
    <row r="13" spans="1:22" s="38" customFormat="1" ht="12.95" customHeight="1" x14ac:dyDescent="0.2">
      <c r="A13" s="59" t="s">
        <v>22</v>
      </c>
      <c r="B13" s="59"/>
      <c r="C13" s="41" t="s">
        <v>17</v>
      </c>
    </row>
    <row r="14" spans="1:22" s="38" customFormat="1" ht="12.95" customHeight="1" x14ac:dyDescent="0.2">
      <c r="A14" s="59"/>
      <c r="B14" s="59"/>
      <c r="C14" s="59"/>
    </row>
    <row r="15" spans="1:22" s="38" customFormat="1" ht="12.95" customHeight="1" x14ac:dyDescent="0.2">
      <c r="A15" s="7" t="s">
        <v>21</v>
      </c>
      <c r="B15" s="59"/>
      <c r="C15" s="8">
        <f ca="1">(C7+C11)+(C8+C12)*INT(MAX(F21:F3520))</f>
        <v>60235.008941587548</v>
      </c>
      <c r="E15" s="9" t="s">
        <v>37</v>
      </c>
      <c r="F15" s="20">
        <v>1</v>
      </c>
    </row>
    <row r="16" spans="1:22" s="38" customFormat="1" ht="12.95" customHeight="1" x14ac:dyDescent="0.2">
      <c r="A16" s="7" t="s">
        <v>8</v>
      </c>
      <c r="B16" s="59"/>
      <c r="C16" s="8">
        <f ca="1">+C8+C12</f>
        <v>0.3136590915597734</v>
      </c>
      <c r="E16" s="9" t="s">
        <v>33</v>
      </c>
      <c r="F16" s="61">
        <f ca="1">NOW()+15018.5+$C$5/24</f>
        <v>60325.806657291665</v>
      </c>
    </row>
    <row r="17" spans="1:21" s="38" customFormat="1" ht="12.95" customHeight="1" thickBot="1" x14ac:dyDescent="0.25">
      <c r="A17" s="9" t="s">
        <v>30</v>
      </c>
      <c r="B17" s="59"/>
      <c r="C17" s="59">
        <f>COUNT(C21:C2178)</f>
        <v>46</v>
      </c>
      <c r="E17" s="9" t="s">
        <v>38</v>
      </c>
      <c r="F17" s="11">
        <f ca="1">ROUND(2*(F16-$C$7)/$C$8,0)/2+F15</f>
        <v>10853</v>
      </c>
    </row>
    <row r="18" spans="1:21" s="38" customFormat="1" ht="12.95" customHeight="1" thickTop="1" thickBot="1" x14ac:dyDescent="0.25">
      <c r="A18" s="7" t="s">
        <v>9</v>
      </c>
      <c r="B18" s="59"/>
      <c r="C18" s="62">
        <f ca="1">+C15</f>
        <v>60235.008941587548</v>
      </c>
      <c r="D18" s="63">
        <f ca="1">+C16</f>
        <v>0.3136590915597734</v>
      </c>
      <c r="E18" s="9" t="s">
        <v>39</v>
      </c>
      <c r="F18" s="13">
        <f ca="1">ROUND(2*(F16-$C$15)/$C$16,0)/2+F15</f>
        <v>290.5</v>
      </c>
    </row>
    <row r="19" spans="1:21" s="38" customFormat="1" ht="12.95" customHeight="1" thickTop="1" x14ac:dyDescent="0.2">
      <c r="E19" s="9" t="s">
        <v>34</v>
      </c>
      <c r="F19" s="10">
        <f ca="1">+$C$15+$C$16*F18-15018.5-$C$5/24</f>
        <v>45308.022741018998</v>
      </c>
    </row>
    <row r="20" spans="1:21" s="38" customFormat="1" ht="12.95" customHeight="1" thickBot="1" x14ac:dyDescent="0.25">
      <c r="A20" s="60" t="s">
        <v>10</v>
      </c>
      <c r="B20" s="60" t="s">
        <v>11</v>
      </c>
      <c r="C20" s="60" t="s">
        <v>12</v>
      </c>
      <c r="D20" s="60" t="s">
        <v>16</v>
      </c>
      <c r="E20" s="60" t="s">
        <v>13</v>
      </c>
      <c r="F20" s="60" t="s">
        <v>14</v>
      </c>
      <c r="G20" s="60" t="s">
        <v>15</v>
      </c>
      <c r="H20" s="2" t="s">
        <v>40</v>
      </c>
      <c r="I20" s="2" t="s">
        <v>41</v>
      </c>
      <c r="J20" s="2" t="s">
        <v>42</v>
      </c>
      <c r="K20" s="2" t="s">
        <v>43</v>
      </c>
      <c r="L20" s="2" t="s">
        <v>62</v>
      </c>
      <c r="M20" s="2" t="s">
        <v>28</v>
      </c>
      <c r="N20" s="2" t="s">
        <v>29</v>
      </c>
      <c r="O20" s="2" t="s">
        <v>26</v>
      </c>
      <c r="P20" s="2" t="s">
        <v>25</v>
      </c>
      <c r="Q20" s="60" t="s">
        <v>18</v>
      </c>
      <c r="U20" s="15" t="s">
        <v>36</v>
      </c>
    </row>
    <row r="21" spans="1:21" s="38" customFormat="1" ht="12.95" customHeight="1" x14ac:dyDescent="0.2">
      <c r="A21" s="39" t="s">
        <v>53</v>
      </c>
      <c r="B21" s="40" t="s">
        <v>3</v>
      </c>
      <c r="C21" s="42">
        <v>51868.26500000013</v>
      </c>
      <c r="D21" s="43"/>
      <c r="E21" s="38">
        <f t="shared" ref="E21:E62" si="0">+(C21-C$7)/C$8</f>
        <v>-16112.045950303827</v>
      </c>
      <c r="F21" s="36">
        <f>ROUND(2*E21,0)/2+0.5</f>
        <v>-16111.5</v>
      </c>
      <c r="G21" s="38">
        <f>+C21-(C$7+F21*C$8)</f>
        <v>-0.17124309986684239</v>
      </c>
      <c r="K21" s="38">
        <f>+G21</f>
        <v>-0.17124309986684239</v>
      </c>
      <c r="O21" s="38">
        <f t="shared" ref="O21:O62" ca="1" si="1">+C$11+C$12*$F21</f>
        <v>-0.12673932362680795</v>
      </c>
      <c r="Q21" s="64">
        <f t="shared" ref="Q21:Q62" si="2">+C21-15018.5</f>
        <v>36849.76500000013</v>
      </c>
    </row>
    <row r="22" spans="1:21" s="38" customFormat="1" ht="12.95" customHeight="1" x14ac:dyDescent="0.2">
      <c r="A22" s="38" t="s">
        <v>46</v>
      </c>
      <c r="B22" s="41"/>
      <c r="C22" s="44">
        <v>51868.576000000001</v>
      </c>
      <c r="D22" s="45" t="s">
        <v>17</v>
      </c>
      <c r="E22" s="38">
        <f t="shared" si="0"/>
        <v>-16111.054432721223</v>
      </c>
      <c r="F22" s="38">
        <f>ROUND(2*E22,0)/2</f>
        <v>-16111</v>
      </c>
      <c r="O22" s="38">
        <f t="shared" ca="1" si="1"/>
        <v>-0.12674007784692126</v>
      </c>
      <c r="Q22" s="64">
        <f t="shared" si="2"/>
        <v>36850.076000000001</v>
      </c>
      <c r="U22" s="38">
        <f>+C22-(C$7+F22*C$8)</f>
        <v>-1.7073399998480454E-2</v>
      </c>
    </row>
    <row r="23" spans="1:21" s="38" customFormat="1" ht="12.95" customHeight="1" x14ac:dyDescent="0.2">
      <c r="A23" s="39" t="s">
        <v>54</v>
      </c>
      <c r="B23" s="40" t="s">
        <v>3</v>
      </c>
      <c r="C23" s="42">
        <v>53350.323199999984</v>
      </c>
      <c r="D23" s="46">
        <v>4.3E-3</v>
      </c>
      <c r="E23" s="38">
        <f t="shared" si="0"/>
        <v>-11387.008122792646</v>
      </c>
      <c r="F23" s="36">
        <f t="shared" ref="F23:F64" si="3">ROUND(2*E23,0)/2+0.5</f>
        <v>-11386.5</v>
      </c>
      <c r="G23" s="38">
        <f t="shared" ref="G23:G62" si="4">+C23-(C$7+F23*C$8)</f>
        <v>-0.1593781000119634</v>
      </c>
      <c r="K23" s="38">
        <f t="shared" ref="K23:K44" si="5">+G23</f>
        <v>-0.1593781000119634</v>
      </c>
      <c r="O23" s="38">
        <f t="shared" ca="1" si="1"/>
        <v>-0.1338667036976145</v>
      </c>
      <c r="Q23" s="64">
        <f t="shared" si="2"/>
        <v>38331.823199999984</v>
      </c>
    </row>
    <row r="24" spans="1:21" s="38" customFormat="1" ht="12.95" customHeight="1" x14ac:dyDescent="0.2">
      <c r="A24" s="39" t="s">
        <v>55</v>
      </c>
      <c r="B24" s="40" t="s">
        <v>3</v>
      </c>
      <c r="C24" s="42">
        <v>53987.993030000012</v>
      </c>
      <c r="D24" s="46">
        <v>5.0000000000000001E-4</v>
      </c>
      <c r="E24" s="38">
        <f t="shared" si="0"/>
        <v>-9354.0150404608903</v>
      </c>
      <c r="F24" s="36">
        <f t="shared" si="3"/>
        <v>-9353.5</v>
      </c>
      <c r="G24" s="38">
        <f t="shared" si="4"/>
        <v>-0.1615478999883635</v>
      </c>
      <c r="K24" s="38">
        <f t="shared" si="5"/>
        <v>-0.1615478999883635</v>
      </c>
      <c r="O24" s="38">
        <f t="shared" ca="1" si="1"/>
        <v>-0.13693336267834458</v>
      </c>
      <c r="Q24" s="64">
        <f t="shared" si="2"/>
        <v>38969.493030000012</v>
      </c>
    </row>
    <row r="25" spans="1:21" s="38" customFormat="1" ht="12.95" customHeight="1" x14ac:dyDescent="0.2">
      <c r="A25" s="39" t="s">
        <v>55</v>
      </c>
      <c r="B25" s="40" t="s">
        <v>3</v>
      </c>
      <c r="C25" s="42">
        <v>54362.816899999976</v>
      </c>
      <c r="D25" s="46">
        <v>2.0000000000000001E-4</v>
      </c>
      <c r="E25" s="38">
        <f t="shared" si="0"/>
        <v>-8159.0167843842137</v>
      </c>
      <c r="F25" s="36">
        <f t="shared" si="3"/>
        <v>-8158.5</v>
      </c>
      <c r="G25" s="38">
        <f t="shared" si="4"/>
        <v>-0.16209490002074745</v>
      </c>
      <c r="K25" s="38">
        <f t="shared" si="5"/>
        <v>-0.16209490002074745</v>
      </c>
      <c r="O25" s="38">
        <f t="shared" ca="1" si="1"/>
        <v>-0.13873594874916231</v>
      </c>
      <c r="Q25" s="64">
        <f t="shared" si="2"/>
        <v>39344.316899999976</v>
      </c>
    </row>
    <row r="26" spans="1:21" s="38" customFormat="1" ht="12.95" customHeight="1" x14ac:dyDescent="0.2">
      <c r="A26" s="30" t="s">
        <v>50</v>
      </c>
      <c r="B26" s="31" t="s">
        <v>51</v>
      </c>
      <c r="C26" s="47">
        <v>56908.656990000003</v>
      </c>
      <c r="D26" s="48">
        <v>1E-4</v>
      </c>
      <c r="E26" s="38">
        <f t="shared" si="0"/>
        <v>-42.472691820382366</v>
      </c>
      <c r="F26" s="24">
        <f t="shared" si="3"/>
        <v>-42</v>
      </c>
      <c r="G26" s="38">
        <f t="shared" si="4"/>
        <v>-0.14826479999464937</v>
      </c>
      <c r="K26" s="38">
        <f t="shared" si="5"/>
        <v>-0.14826479999464937</v>
      </c>
      <c r="O26" s="38">
        <f t="shared" ca="1" si="1"/>
        <v>-0.15097920384857</v>
      </c>
      <c r="Q26" s="64">
        <f t="shared" si="2"/>
        <v>41890.156990000003</v>
      </c>
    </row>
    <row r="27" spans="1:21" s="38" customFormat="1" ht="12.95" customHeight="1" x14ac:dyDescent="0.2">
      <c r="A27" s="39" t="s">
        <v>56</v>
      </c>
      <c r="B27" s="40" t="s">
        <v>51</v>
      </c>
      <c r="C27" s="42">
        <v>56908.657000000123</v>
      </c>
      <c r="D27" s="43"/>
      <c r="E27" s="38">
        <f t="shared" si="0"/>
        <v>-42.47265993840611</v>
      </c>
      <c r="F27" s="36">
        <f t="shared" si="3"/>
        <v>-42</v>
      </c>
      <c r="G27" s="38">
        <f t="shared" si="4"/>
        <v>-0.14825479987484869</v>
      </c>
      <c r="K27" s="38">
        <f t="shared" si="5"/>
        <v>-0.14825479987484869</v>
      </c>
      <c r="O27" s="38">
        <f t="shared" ca="1" si="1"/>
        <v>-0.15097920384857</v>
      </c>
      <c r="Q27" s="64">
        <f t="shared" si="2"/>
        <v>41890.157000000123</v>
      </c>
    </row>
    <row r="28" spans="1:21" s="38" customFormat="1" ht="12.95" customHeight="1" x14ac:dyDescent="0.2">
      <c r="A28" s="32" t="s">
        <v>0</v>
      </c>
      <c r="B28" s="33" t="s">
        <v>3</v>
      </c>
      <c r="C28" s="49">
        <v>56921.987000000001</v>
      </c>
      <c r="D28" s="32">
        <v>1E-3</v>
      </c>
      <c r="E28" s="38">
        <f t="shared" si="0"/>
        <v>2.550527545260646E-2</v>
      </c>
      <c r="F28" s="24">
        <f t="shared" si="3"/>
        <v>0.5</v>
      </c>
      <c r="G28" s="38">
        <f t="shared" si="4"/>
        <v>-0.14883030000055442</v>
      </c>
      <c r="K28" s="38">
        <f t="shared" si="5"/>
        <v>-0.14883030000055442</v>
      </c>
      <c r="O28" s="38">
        <f t="shared" ca="1" si="1"/>
        <v>-0.15104331255820158</v>
      </c>
      <c r="Q28" s="64">
        <f t="shared" si="2"/>
        <v>41903.487000000001</v>
      </c>
    </row>
    <row r="29" spans="1:21" s="38" customFormat="1" ht="12.95" customHeight="1" x14ac:dyDescent="0.2">
      <c r="A29" s="28" t="s">
        <v>48</v>
      </c>
      <c r="B29" s="29" t="s">
        <v>3</v>
      </c>
      <c r="C29" s="50">
        <v>56921.987000000197</v>
      </c>
      <c r="D29" s="28">
        <v>1E-3</v>
      </c>
      <c r="E29" s="38">
        <f t="shared" si="0"/>
        <v>2.5505276078923108E-2</v>
      </c>
      <c r="F29" s="24">
        <f t="shared" si="3"/>
        <v>0.5</v>
      </c>
      <c r="G29" s="38">
        <f t="shared" si="4"/>
        <v>-0.14883029980410356</v>
      </c>
      <c r="K29" s="38">
        <f t="shared" si="5"/>
        <v>-0.14883029980410356</v>
      </c>
      <c r="O29" s="38">
        <f t="shared" ca="1" si="1"/>
        <v>-0.15104331255820158</v>
      </c>
      <c r="Q29" s="64">
        <f t="shared" si="2"/>
        <v>41903.487000000197</v>
      </c>
    </row>
    <row r="30" spans="1:21" s="38" customFormat="1" ht="12.95" customHeight="1" x14ac:dyDescent="0.2">
      <c r="A30" s="32" t="s">
        <v>0</v>
      </c>
      <c r="B30" s="33" t="s">
        <v>51</v>
      </c>
      <c r="C30" s="49">
        <v>56922.144999999997</v>
      </c>
      <c r="D30" s="32">
        <v>2E-3</v>
      </c>
      <c r="E30" s="38">
        <f t="shared" si="0"/>
        <v>0.5292344655255995</v>
      </c>
      <c r="F30" s="24">
        <f t="shared" si="3"/>
        <v>1</v>
      </c>
      <c r="G30" s="38">
        <f t="shared" si="4"/>
        <v>-0.14766059999965364</v>
      </c>
      <c r="K30" s="38">
        <f t="shared" si="5"/>
        <v>-0.14766059999965364</v>
      </c>
      <c r="O30" s="38">
        <f t="shared" ca="1" si="1"/>
        <v>-0.15104406677831489</v>
      </c>
      <c r="Q30" s="64">
        <f t="shared" si="2"/>
        <v>41903.644999999997</v>
      </c>
    </row>
    <row r="31" spans="1:21" s="38" customFormat="1" ht="12.95" customHeight="1" x14ac:dyDescent="0.2">
      <c r="A31" s="32" t="s">
        <v>0</v>
      </c>
      <c r="B31" s="33" t="s">
        <v>51</v>
      </c>
      <c r="C31" s="49">
        <v>56923.084999999999</v>
      </c>
      <c r="D31" s="32">
        <v>2E-3</v>
      </c>
      <c r="E31" s="38">
        <f t="shared" si="0"/>
        <v>3.5261043306037392</v>
      </c>
      <c r="F31" s="24">
        <f t="shared" si="3"/>
        <v>4</v>
      </c>
      <c r="G31" s="38">
        <f t="shared" si="4"/>
        <v>-0.14864240000315476</v>
      </c>
      <c r="K31" s="38">
        <f t="shared" si="5"/>
        <v>-0.14864240000315476</v>
      </c>
      <c r="O31" s="38">
        <f t="shared" ca="1" si="1"/>
        <v>-0.15104859209899477</v>
      </c>
      <c r="Q31" s="64">
        <f t="shared" si="2"/>
        <v>41904.584999999999</v>
      </c>
    </row>
    <row r="32" spans="1:21" s="38" customFormat="1" ht="12.95" customHeight="1" x14ac:dyDescent="0.2">
      <c r="A32" s="28" t="s">
        <v>48</v>
      </c>
      <c r="B32" s="29" t="s">
        <v>3</v>
      </c>
      <c r="C32" s="50">
        <v>56923.242000000086</v>
      </c>
      <c r="D32" s="28">
        <v>1E-3</v>
      </c>
      <c r="E32" s="38">
        <f t="shared" si="0"/>
        <v>4.0266453615351177</v>
      </c>
      <c r="F32" s="24">
        <f t="shared" si="3"/>
        <v>4.5</v>
      </c>
      <c r="G32" s="38">
        <f t="shared" si="4"/>
        <v>-0.14847269991150824</v>
      </c>
      <c r="K32" s="38">
        <f t="shared" si="5"/>
        <v>-0.14847269991150824</v>
      </c>
      <c r="O32" s="38">
        <f t="shared" ca="1" si="1"/>
        <v>-0.1510493463191081</v>
      </c>
      <c r="Q32" s="64">
        <f t="shared" si="2"/>
        <v>41904.742000000086</v>
      </c>
    </row>
    <row r="33" spans="1:23" s="38" customFormat="1" ht="12.95" customHeight="1" x14ac:dyDescent="0.2">
      <c r="A33" s="39" t="s">
        <v>63</v>
      </c>
      <c r="B33" s="40"/>
      <c r="C33" s="43">
        <v>57098.104290999938</v>
      </c>
      <c r="D33" s="43">
        <v>8.9999999999999998E-4</v>
      </c>
      <c r="E33" s="38">
        <f t="shared" si="0"/>
        <v>561.51550752609171</v>
      </c>
      <c r="F33" s="36">
        <f t="shared" si="3"/>
        <v>562</v>
      </c>
      <c r="G33" s="38">
        <f t="shared" si="4"/>
        <v>-0.1519662000646349</v>
      </c>
      <c r="K33" s="38">
        <f t="shared" si="5"/>
        <v>-0.1519662000646349</v>
      </c>
      <c r="O33" s="38">
        <f t="shared" ca="1" si="1"/>
        <v>-0.15189030174545193</v>
      </c>
      <c r="Q33" s="64">
        <f t="shared" si="2"/>
        <v>42079.604290999938</v>
      </c>
    </row>
    <row r="34" spans="1:23" s="38" customFormat="1" ht="12.95" customHeight="1" x14ac:dyDescent="0.2">
      <c r="A34" s="39" t="s">
        <v>58</v>
      </c>
      <c r="B34" s="40" t="s">
        <v>3</v>
      </c>
      <c r="C34" s="42">
        <v>57098.261589999776</v>
      </c>
      <c r="D34" s="46">
        <v>3.5000000000000001E-3</v>
      </c>
      <c r="E34" s="38">
        <f t="shared" si="0"/>
        <v>562.01700181590218</v>
      </c>
      <c r="F34" s="36">
        <f t="shared" si="3"/>
        <v>562.5</v>
      </c>
      <c r="G34" s="38">
        <f t="shared" si="4"/>
        <v>-0.15149750022101216</v>
      </c>
      <c r="K34" s="38">
        <f t="shared" si="5"/>
        <v>-0.15149750022101216</v>
      </c>
      <c r="O34" s="38">
        <f t="shared" ca="1" si="1"/>
        <v>-0.15189105596556524</v>
      </c>
      <c r="Q34" s="64">
        <f t="shared" si="2"/>
        <v>42079.761589999776</v>
      </c>
    </row>
    <row r="35" spans="1:23" s="38" customFormat="1" ht="12.95" customHeight="1" x14ac:dyDescent="0.2">
      <c r="A35" s="28" t="s">
        <v>48</v>
      </c>
      <c r="B35" s="29" t="s">
        <v>3</v>
      </c>
      <c r="C35" s="50">
        <v>57315.001999999862</v>
      </c>
      <c r="D35" s="28">
        <v>3.0000000000000001E-3</v>
      </c>
      <c r="E35" s="38">
        <f t="shared" si="0"/>
        <v>1253.0199840205075</v>
      </c>
      <c r="F35" s="24">
        <f t="shared" si="3"/>
        <v>1253.5</v>
      </c>
      <c r="G35" s="38">
        <f t="shared" si="4"/>
        <v>-0.15056210013426607</v>
      </c>
      <c r="K35" s="38">
        <f t="shared" si="5"/>
        <v>-0.15056210013426607</v>
      </c>
      <c r="O35" s="38">
        <f t="shared" ca="1" si="1"/>
        <v>-0.15293338816216362</v>
      </c>
      <c r="Q35" s="64">
        <f t="shared" si="2"/>
        <v>42296.501999999862</v>
      </c>
    </row>
    <row r="36" spans="1:23" s="38" customFormat="1" ht="12.95" customHeight="1" x14ac:dyDescent="0.2">
      <c r="A36" s="28" t="s">
        <v>48</v>
      </c>
      <c r="B36" s="29"/>
      <c r="C36" s="50">
        <v>57322.996999999974</v>
      </c>
      <c r="D36" s="28">
        <v>2E-3</v>
      </c>
      <c r="E36" s="38">
        <f t="shared" si="0"/>
        <v>1278.5093186711194</v>
      </c>
      <c r="F36" s="24">
        <f t="shared" si="3"/>
        <v>1279</v>
      </c>
      <c r="G36" s="38">
        <f t="shared" si="4"/>
        <v>-0.15390740002476377</v>
      </c>
      <c r="K36" s="38">
        <f t="shared" si="5"/>
        <v>-0.15390740002476377</v>
      </c>
      <c r="O36" s="38">
        <f t="shared" ca="1" si="1"/>
        <v>-0.15297185338794256</v>
      </c>
      <c r="Q36" s="64">
        <f t="shared" si="2"/>
        <v>42304.496999999974</v>
      </c>
    </row>
    <row r="37" spans="1:23" s="38" customFormat="1" ht="12.95" customHeight="1" x14ac:dyDescent="0.2">
      <c r="A37" s="28" t="s">
        <v>48</v>
      </c>
      <c r="B37" s="29" t="s">
        <v>3</v>
      </c>
      <c r="C37" s="50">
        <v>57323.154999999795</v>
      </c>
      <c r="D37" s="28">
        <v>2E-3</v>
      </c>
      <c r="E37" s="38">
        <f t="shared" si="0"/>
        <v>1279.0130478606359</v>
      </c>
      <c r="F37" s="24">
        <f t="shared" si="3"/>
        <v>1279.5</v>
      </c>
      <c r="G37" s="38">
        <f t="shared" si="4"/>
        <v>-0.15273770020576194</v>
      </c>
      <c r="K37" s="38">
        <f t="shared" si="5"/>
        <v>-0.15273770020576194</v>
      </c>
      <c r="O37" s="38">
        <f t="shared" ca="1" si="1"/>
        <v>-0.15297260760805589</v>
      </c>
      <c r="Q37" s="64">
        <f t="shared" si="2"/>
        <v>42304.654999999795</v>
      </c>
    </row>
    <row r="38" spans="1:23" s="38" customFormat="1" ht="12.95" customHeight="1" x14ac:dyDescent="0.2">
      <c r="A38" s="32" t="s">
        <v>0</v>
      </c>
      <c r="B38" s="33" t="s">
        <v>3</v>
      </c>
      <c r="C38" s="49">
        <v>57324.095000000001</v>
      </c>
      <c r="D38" s="32">
        <v>1E-3</v>
      </c>
      <c r="E38" s="38">
        <f t="shared" si="0"/>
        <v>1282.0099177263635</v>
      </c>
      <c r="F38" s="24">
        <f t="shared" si="3"/>
        <v>1282.5</v>
      </c>
      <c r="G38" s="38">
        <f t="shared" si="4"/>
        <v>-0.15371949999826029</v>
      </c>
      <c r="K38" s="38">
        <f t="shared" si="5"/>
        <v>-0.15371949999826029</v>
      </c>
      <c r="O38" s="38">
        <f t="shared" ca="1" si="1"/>
        <v>-0.15297713292873577</v>
      </c>
      <c r="Q38" s="64">
        <f t="shared" si="2"/>
        <v>42305.595000000001</v>
      </c>
    </row>
    <row r="39" spans="1:23" s="38" customFormat="1" ht="12.95" customHeight="1" x14ac:dyDescent="0.2">
      <c r="A39" s="39" t="s">
        <v>57</v>
      </c>
      <c r="B39" s="40" t="s">
        <v>3</v>
      </c>
      <c r="C39" s="42">
        <v>57686.057789999992</v>
      </c>
      <c r="D39" s="46">
        <v>0</v>
      </c>
      <c r="E39" s="38">
        <f t="shared" si="0"/>
        <v>2436.0050003092269</v>
      </c>
      <c r="F39" s="36">
        <f t="shared" si="3"/>
        <v>2436.5</v>
      </c>
      <c r="G39" s="38">
        <f t="shared" si="4"/>
        <v>-0.15526190000673523</v>
      </c>
      <c r="K39" s="38">
        <f t="shared" si="5"/>
        <v>-0.15526190000673523</v>
      </c>
      <c r="O39" s="38">
        <f t="shared" ca="1" si="1"/>
        <v>-0.15471787295026185</v>
      </c>
      <c r="Q39" s="64">
        <f t="shared" si="2"/>
        <v>42667.557789999992</v>
      </c>
    </row>
    <row r="40" spans="1:23" s="38" customFormat="1" ht="12.95" customHeight="1" x14ac:dyDescent="0.2">
      <c r="A40" s="32" t="s">
        <v>0</v>
      </c>
      <c r="B40" s="33" t="s">
        <v>3</v>
      </c>
      <c r="C40" s="49">
        <v>57686.057800000002</v>
      </c>
      <c r="D40" s="32">
        <v>4.0000000000000002E-4</v>
      </c>
      <c r="E40" s="38">
        <f t="shared" si="0"/>
        <v>2436.0050321908552</v>
      </c>
      <c r="F40" s="24">
        <f t="shared" si="3"/>
        <v>2436.5</v>
      </c>
      <c r="G40" s="38">
        <f t="shared" si="4"/>
        <v>-0.15525189999607392</v>
      </c>
      <c r="K40" s="38">
        <f t="shared" si="5"/>
        <v>-0.15525189999607392</v>
      </c>
      <c r="O40" s="38">
        <f t="shared" ca="1" si="1"/>
        <v>-0.15471787295026185</v>
      </c>
      <c r="Q40" s="64">
        <f t="shared" si="2"/>
        <v>42667.557800000002</v>
      </c>
    </row>
    <row r="41" spans="1:23" s="38" customFormat="1" ht="12.95" customHeight="1" x14ac:dyDescent="0.2">
      <c r="A41" s="39" t="s">
        <v>58</v>
      </c>
      <c r="B41" s="40" t="s">
        <v>3</v>
      </c>
      <c r="C41" s="42">
        <v>57829.084689999931</v>
      </c>
      <c r="D41" s="46">
        <v>2.3E-3</v>
      </c>
      <c r="E41" s="38">
        <f t="shared" si="0"/>
        <v>2891.9975604201841</v>
      </c>
      <c r="F41" s="36">
        <f t="shared" si="3"/>
        <v>2892.5</v>
      </c>
      <c r="G41" s="38">
        <f t="shared" si="4"/>
        <v>-0.15759550006623613</v>
      </c>
      <c r="K41" s="38">
        <f t="shared" si="5"/>
        <v>-0.15759550006623613</v>
      </c>
      <c r="O41" s="38">
        <f t="shared" ca="1" si="1"/>
        <v>-0.15540572169360317</v>
      </c>
      <c r="Q41" s="64">
        <f t="shared" si="2"/>
        <v>42810.584689999931</v>
      </c>
    </row>
    <row r="42" spans="1:23" s="38" customFormat="1" ht="12.95" customHeight="1" x14ac:dyDescent="0.2">
      <c r="A42" s="39" t="s">
        <v>63</v>
      </c>
      <c r="B42" s="40"/>
      <c r="C42" s="43">
        <v>57829.242866000161</v>
      </c>
      <c r="D42" s="43">
        <v>2.5999999999999999E-3</v>
      </c>
      <c r="E42" s="38">
        <f t="shared" si="0"/>
        <v>2892.5018507270634</v>
      </c>
      <c r="F42" s="36">
        <f t="shared" si="3"/>
        <v>2893</v>
      </c>
      <c r="G42" s="38">
        <f t="shared" si="4"/>
        <v>-0.15624979983840603</v>
      </c>
      <c r="K42" s="38">
        <f t="shared" si="5"/>
        <v>-0.15624979983840603</v>
      </c>
      <c r="O42" s="38">
        <f t="shared" ca="1" si="1"/>
        <v>-0.15540647591371648</v>
      </c>
      <c r="Q42" s="64">
        <f t="shared" si="2"/>
        <v>42810.742866000161</v>
      </c>
    </row>
    <row r="43" spans="1:23" s="38" customFormat="1" ht="12.95" customHeight="1" x14ac:dyDescent="0.2">
      <c r="A43" s="39" t="s">
        <v>57</v>
      </c>
      <c r="B43" s="40" t="s">
        <v>51</v>
      </c>
      <c r="C43" s="42">
        <v>58066.056249999907</v>
      </c>
      <c r="D43" s="46">
        <v>5.0000000000000001E-4</v>
      </c>
      <c r="E43" s="38">
        <f t="shared" si="0"/>
        <v>3647.5006742954247</v>
      </c>
      <c r="F43" s="36">
        <f t="shared" si="3"/>
        <v>3648</v>
      </c>
      <c r="G43" s="38">
        <f t="shared" si="4"/>
        <v>-0.15661880009429296</v>
      </c>
      <c r="K43" s="38">
        <f t="shared" si="5"/>
        <v>-0.15661880009429296</v>
      </c>
      <c r="O43" s="38">
        <f t="shared" ca="1" si="1"/>
        <v>-0.15654534828481892</v>
      </c>
      <c r="Q43" s="64">
        <f t="shared" si="2"/>
        <v>43047.556249999907</v>
      </c>
      <c r="W43" s="65" t="s">
        <v>61</v>
      </c>
    </row>
    <row r="44" spans="1:23" s="38" customFormat="1" ht="12.95" customHeight="1" x14ac:dyDescent="0.2">
      <c r="A44" s="27" t="s">
        <v>1</v>
      </c>
      <c r="B44" s="26" t="s">
        <v>51</v>
      </c>
      <c r="C44" s="51">
        <v>58066.056799999904</v>
      </c>
      <c r="D44" s="27">
        <v>4.0000000000000002E-4</v>
      </c>
      <c r="E44" s="38">
        <f t="shared" si="0"/>
        <v>3647.5024277831021</v>
      </c>
      <c r="F44" s="24">
        <f t="shared" si="3"/>
        <v>3648</v>
      </c>
      <c r="G44" s="38">
        <f t="shared" si="4"/>
        <v>-0.1560688000972732</v>
      </c>
      <c r="K44" s="38">
        <f t="shared" si="5"/>
        <v>-0.1560688000972732</v>
      </c>
      <c r="O44" s="38">
        <f t="shared" ca="1" si="1"/>
        <v>-0.15654534828481892</v>
      </c>
      <c r="Q44" s="64">
        <f t="shared" si="2"/>
        <v>43047.556799999904</v>
      </c>
      <c r="W44" s="65"/>
    </row>
    <row r="45" spans="1:23" s="38" customFormat="1" ht="12.95" customHeight="1" x14ac:dyDescent="0.2">
      <c r="A45" s="39" t="s">
        <v>59</v>
      </c>
      <c r="B45" s="40" t="s">
        <v>3</v>
      </c>
      <c r="C45" s="42">
        <v>58355.091070000082</v>
      </c>
      <c r="D45" s="46">
        <v>1.1999999999999999E-3</v>
      </c>
      <c r="E45" s="38">
        <f t="shared" si="0"/>
        <v>4568.9897615450673</v>
      </c>
      <c r="F45" s="36">
        <f t="shared" si="3"/>
        <v>4569.5</v>
      </c>
      <c r="G45" s="38">
        <f t="shared" si="4"/>
        <v>-0.16004169991356321</v>
      </c>
      <c r="L45" s="38">
        <f t="shared" ref="L45:L56" si="6">+G45</f>
        <v>-0.16004169991356321</v>
      </c>
      <c r="O45" s="38">
        <f t="shared" ca="1" si="1"/>
        <v>-0.15793537595365451</v>
      </c>
      <c r="Q45" s="64">
        <f t="shared" si="2"/>
        <v>43336.591070000082</v>
      </c>
      <c r="W45" s="65" t="s">
        <v>61</v>
      </c>
    </row>
    <row r="46" spans="1:23" s="38" customFormat="1" ht="12.95" customHeight="1" x14ac:dyDescent="0.2">
      <c r="A46" s="39" t="s">
        <v>64</v>
      </c>
      <c r="B46" s="37" t="s">
        <v>3</v>
      </c>
      <c r="C46" s="43">
        <v>58355.091071937699</v>
      </c>
      <c r="D46" s="43">
        <v>1.235E-3</v>
      </c>
      <c r="E46" s="38">
        <f t="shared" si="0"/>
        <v>4568.9897677224981</v>
      </c>
      <c r="F46" s="36">
        <f t="shared" si="3"/>
        <v>4569.5</v>
      </c>
      <c r="G46" s="38">
        <f t="shared" si="4"/>
        <v>-0.16003976229694672</v>
      </c>
      <c r="L46" s="38">
        <f t="shared" si="6"/>
        <v>-0.16003976229694672</v>
      </c>
      <c r="O46" s="38">
        <f t="shared" ca="1" si="1"/>
        <v>-0.15793537595365451</v>
      </c>
      <c r="Q46" s="64">
        <f t="shared" si="2"/>
        <v>43336.591071937699</v>
      </c>
      <c r="W46" s="65" t="s">
        <v>61</v>
      </c>
    </row>
    <row r="47" spans="1:23" s="38" customFormat="1" ht="12.95" customHeight="1" x14ac:dyDescent="0.2">
      <c r="A47" s="39" t="s">
        <v>64</v>
      </c>
      <c r="B47" s="40"/>
      <c r="C47" s="43">
        <v>58355.248296000063</v>
      </c>
      <c r="D47" s="43">
        <v>8.9999999999999998E-4</v>
      </c>
      <c r="E47" s="38">
        <f t="shared" si="0"/>
        <v>4569.4910230996948</v>
      </c>
      <c r="F47" s="36">
        <f t="shared" si="3"/>
        <v>4570</v>
      </c>
      <c r="G47" s="38">
        <f t="shared" si="4"/>
        <v>-0.15964599993458251</v>
      </c>
      <c r="L47" s="38">
        <f t="shared" si="6"/>
        <v>-0.15964599993458251</v>
      </c>
      <c r="O47" s="38">
        <f t="shared" ca="1" si="1"/>
        <v>-0.15793613017376781</v>
      </c>
      <c r="Q47" s="64">
        <f t="shared" si="2"/>
        <v>43336.748296000063</v>
      </c>
      <c r="W47" s="65" t="s">
        <v>61</v>
      </c>
    </row>
    <row r="48" spans="1:23" s="38" customFormat="1" ht="12.95" customHeight="1" x14ac:dyDescent="0.2">
      <c r="A48" s="39" t="s">
        <v>64</v>
      </c>
      <c r="B48" s="37" t="s">
        <v>51</v>
      </c>
      <c r="C48" s="43">
        <v>58355.248296013102</v>
      </c>
      <c r="D48" s="43">
        <v>8.8000000000000003E-4</v>
      </c>
      <c r="E48" s="38">
        <f t="shared" si="0"/>
        <v>4569.4910231412632</v>
      </c>
      <c r="F48" s="36">
        <f t="shared" si="3"/>
        <v>4570</v>
      </c>
      <c r="G48" s="38">
        <f t="shared" si="4"/>
        <v>-0.15964598689606646</v>
      </c>
      <c r="L48" s="38">
        <f t="shared" si="6"/>
        <v>-0.15964598689606646</v>
      </c>
      <c r="O48" s="38">
        <f t="shared" ca="1" si="1"/>
        <v>-0.15793613017376781</v>
      </c>
      <c r="Q48" s="64">
        <f t="shared" si="2"/>
        <v>43336.748296013102</v>
      </c>
      <c r="W48" s="65" t="s">
        <v>61</v>
      </c>
    </row>
    <row r="49" spans="1:23" s="38" customFormat="1" ht="12.95" customHeight="1" x14ac:dyDescent="0.2">
      <c r="A49" s="39" t="s">
        <v>59</v>
      </c>
      <c r="B49" s="40" t="s">
        <v>3</v>
      </c>
      <c r="C49" s="42">
        <v>58365.754900000058</v>
      </c>
      <c r="D49" s="46">
        <v>1.1999999999999999E-3</v>
      </c>
      <c r="E49" s="38">
        <f t="shared" si="0"/>
        <v>4602.9877517292853</v>
      </c>
      <c r="F49" s="36">
        <f t="shared" si="3"/>
        <v>4603.5</v>
      </c>
      <c r="G49" s="38">
        <f t="shared" si="4"/>
        <v>-0.16067209994071163</v>
      </c>
      <c r="L49" s="38">
        <f t="shared" si="6"/>
        <v>-0.16067209994071163</v>
      </c>
      <c r="O49" s="38">
        <f t="shared" ca="1" si="1"/>
        <v>-0.15798666292135979</v>
      </c>
      <c r="Q49" s="64">
        <f t="shared" si="2"/>
        <v>43347.254900000058</v>
      </c>
      <c r="W49" s="65" t="s">
        <v>61</v>
      </c>
    </row>
    <row r="50" spans="1:23" s="38" customFormat="1" ht="12.95" customHeight="1" x14ac:dyDescent="0.2">
      <c r="A50" s="39" t="s">
        <v>64</v>
      </c>
      <c r="B50" s="37" t="s">
        <v>3</v>
      </c>
      <c r="C50" s="43">
        <v>58365.754904755391</v>
      </c>
      <c r="D50" s="43">
        <v>1.16E-3</v>
      </c>
      <c r="E50" s="38">
        <f t="shared" si="0"/>
        <v>4602.9877668900454</v>
      </c>
      <c r="F50" s="36">
        <f t="shared" si="3"/>
        <v>4603.5</v>
      </c>
      <c r="G50" s="38">
        <f t="shared" si="4"/>
        <v>-0.16066734460764565</v>
      </c>
      <c r="L50" s="38">
        <f t="shared" si="6"/>
        <v>-0.16066734460764565</v>
      </c>
      <c r="O50" s="38">
        <f t="shared" ca="1" si="1"/>
        <v>-0.15798666292135979</v>
      </c>
      <c r="Q50" s="64">
        <f t="shared" si="2"/>
        <v>43347.254904755391</v>
      </c>
      <c r="W50" s="65" t="s">
        <v>61</v>
      </c>
    </row>
    <row r="51" spans="1:23" s="38" customFormat="1" ht="12.95" customHeight="1" x14ac:dyDescent="0.2">
      <c r="A51" s="39" t="s">
        <v>64</v>
      </c>
      <c r="B51" s="40"/>
      <c r="C51" s="43">
        <v>58365.913157000206</v>
      </c>
      <c r="D51" s="43">
        <v>8.0000000000000004E-4</v>
      </c>
      <c r="E51" s="38">
        <f t="shared" si="0"/>
        <v>4603.4923002768182</v>
      </c>
      <c r="F51" s="36">
        <f t="shared" si="3"/>
        <v>4604</v>
      </c>
      <c r="G51" s="38">
        <f t="shared" si="4"/>
        <v>-0.15924539979459951</v>
      </c>
      <c r="L51" s="38">
        <f t="shared" si="6"/>
        <v>-0.15924539979459951</v>
      </c>
      <c r="O51" s="38">
        <f t="shared" ca="1" si="1"/>
        <v>-0.1579874171414731</v>
      </c>
      <c r="Q51" s="64">
        <f t="shared" si="2"/>
        <v>43347.413157000206</v>
      </c>
      <c r="W51" s="65" t="s">
        <v>61</v>
      </c>
    </row>
    <row r="52" spans="1:23" s="38" customFormat="1" ht="12.95" customHeight="1" x14ac:dyDescent="0.2">
      <c r="A52" s="39" t="s">
        <v>64</v>
      </c>
      <c r="B52" s="37" t="s">
        <v>51</v>
      </c>
      <c r="C52" s="43">
        <v>58365.913157476578</v>
      </c>
      <c r="D52" s="43">
        <v>8.3600000000000005E-4</v>
      </c>
      <c r="E52" s="38">
        <f t="shared" si="0"/>
        <v>4603.4923017955662</v>
      </c>
      <c r="F52" s="36">
        <f t="shared" si="3"/>
        <v>4604</v>
      </c>
      <c r="G52" s="38">
        <f t="shared" si="4"/>
        <v>-0.15924492342310259</v>
      </c>
      <c r="L52" s="38">
        <f t="shared" si="6"/>
        <v>-0.15924492342310259</v>
      </c>
      <c r="O52" s="38">
        <f t="shared" ca="1" si="1"/>
        <v>-0.1579874171414731</v>
      </c>
      <c r="Q52" s="64">
        <f t="shared" si="2"/>
        <v>43347.413157476578</v>
      </c>
      <c r="W52" s="65" t="s">
        <v>61</v>
      </c>
    </row>
    <row r="53" spans="1:23" s="38" customFormat="1" ht="12.95" customHeight="1" x14ac:dyDescent="0.2">
      <c r="A53" s="39" t="s">
        <v>64</v>
      </c>
      <c r="B53" s="37" t="s">
        <v>3</v>
      </c>
      <c r="C53" s="43">
        <v>58380.183209968731</v>
      </c>
      <c r="D53" s="43">
        <v>1.3140000000000001E-3</v>
      </c>
      <c r="E53" s="38">
        <f t="shared" si="0"/>
        <v>4648.9875042282374</v>
      </c>
      <c r="F53" s="36">
        <f t="shared" si="3"/>
        <v>4649.5</v>
      </c>
      <c r="G53" s="38">
        <f t="shared" si="4"/>
        <v>-0.16074973126524128</v>
      </c>
      <c r="L53" s="38">
        <f t="shared" si="6"/>
        <v>-0.16074973126524128</v>
      </c>
      <c r="O53" s="38">
        <f t="shared" ca="1" si="1"/>
        <v>-0.15805605117178456</v>
      </c>
      <c r="Q53" s="64">
        <f t="shared" si="2"/>
        <v>43361.683209968731</v>
      </c>
      <c r="W53" s="65" t="s">
        <v>61</v>
      </c>
    </row>
    <row r="54" spans="1:23" s="38" customFormat="1" ht="12.95" customHeight="1" x14ac:dyDescent="0.2">
      <c r="A54" s="39" t="s">
        <v>59</v>
      </c>
      <c r="B54" s="40" t="s">
        <v>3</v>
      </c>
      <c r="C54" s="42">
        <v>58380.18320999993</v>
      </c>
      <c r="D54" s="46">
        <v>1.2999999999999999E-3</v>
      </c>
      <c r="E54" s="38">
        <f t="shared" si="0"/>
        <v>4648.9875043277052</v>
      </c>
      <c r="F54" s="36">
        <f t="shared" si="3"/>
        <v>4649.5</v>
      </c>
      <c r="G54" s="38">
        <f t="shared" si="4"/>
        <v>-0.16074970006593503</v>
      </c>
      <c r="L54" s="38">
        <f t="shared" si="6"/>
        <v>-0.16074970006593503</v>
      </c>
      <c r="O54" s="38">
        <f t="shared" ca="1" si="1"/>
        <v>-0.15805605117178456</v>
      </c>
      <c r="Q54" s="64">
        <f t="shared" si="2"/>
        <v>43361.68320999993</v>
      </c>
      <c r="W54" s="65" t="s">
        <v>61</v>
      </c>
    </row>
    <row r="55" spans="1:23" s="38" customFormat="1" ht="12.95" customHeight="1" x14ac:dyDescent="0.2">
      <c r="A55" s="39" t="s">
        <v>64</v>
      </c>
      <c r="B55" s="40"/>
      <c r="C55" s="43">
        <v>58380.340861999895</v>
      </c>
      <c r="D55" s="43">
        <v>8.9999999999999998E-4</v>
      </c>
      <c r="E55" s="38">
        <f t="shared" si="0"/>
        <v>4649.4901240381996</v>
      </c>
      <c r="F55" s="36">
        <f t="shared" si="3"/>
        <v>4650</v>
      </c>
      <c r="G55" s="38">
        <f t="shared" si="4"/>
        <v>-0.15992800010280916</v>
      </c>
      <c r="L55" s="38">
        <f t="shared" si="6"/>
        <v>-0.15992800010280916</v>
      </c>
      <c r="O55" s="38">
        <f t="shared" ca="1" si="1"/>
        <v>-0.15805680539189787</v>
      </c>
      <c r="Q55" s="64">
        <f t="shared" si="2"/>
        <v>43361.840861999895</v>
      </c>
      <c r="W55" s="65" t="s">
        <v>61</v>
      </c>
    </row>
    <row r="56" spans="1:23" s="38" customFormat="1" ht="12.95" customHeight="1" x14ac:dyDescent="0.2">
      <c r="A56" s="39" t="s">
        <v>64</v>
      </c>
      <c r="B56" s="37" t="s">
        <v>51</v>
      </c>
      <c r="C56" s="43">
        <v>58380.340862305835</v>
      </c>
      <c r="D56" s="43">
        <v>8.8800000000000001E-4</v>
      </c>
      <c r="E56" s="38">
        <f t="shared" si="0"/>
        <v>4649.4901250135827</v>
      </c>
      <c r="F56" s="36">
        <f t="shared" si="3"/>
        <v>4650</v>
      </c>
      <c r="G56" s="38">
        <f t="shared" si="4"/>
        <v>-0.1599276941633434</v>
      </c>
      <c r="L56" s="38">
        <f t="shared" si="6"/>
        <v>-0.1599276941633434</v>
      </c>
      <c r="O56" s="38">
        <f t="shared" ca="1" si="1"/>
        <v>-0.15805680539189787</v>
      </c>
      <c r="Q56" s="64">
        <f t="shared" si="2"/>
        <v>43361.840862305835</v>
      </c>
      <c r="W56" s="65" t="s">
        <v>61</v>
      </c>
    </row>
    <row r="57" spans="1:23" s="38" customFormat="1" ht="12.95" customHeight="1" x14ac:dyDescent="0.2">
      <c r="A57" s="27" t="s">
        <v>2</v>
      </c>
      <c r="B57" s="26" t="s">
        <v>51</v>
      </c>
      <c r="C57" s="51">
        <v>58438.995199999998</v>
      </c>
      <c r="D57" s="27">
        <v>7.0000000000000001E-3</v>
      </c>
      <c r="E57" s="38">
        <f t="shared" si="0"/>
        <v>4836.4895048979633</v>
      </c>
      <c r="F57" s="24">
        <f t="shared" si="3"/>
        <v>4837</v>
      </c>
      <c r="G57" s="38">
        <f t="shared" si="4"/>
        <v>-0.16012220000266097</v>
      </c>
      <c r="K57" s="38">
        <f t="shared" ref="K57:K62" si="7">+G57</f>
        <v>-0.16012220000266097</v>
      </c>
      <c r="O57" s="38">
        <f t="shared" ca="1" si="1"/>
        <v>-0.1583388837142769</v>
      </c>
      <c r="Q57" s="64">
        <f t="shared" si="2"/>
        <v>43420.495199999998</v>
      </c>
      <c r="W57" s="65" t="s">
        <v>61</v>
      </c>
    </row>
    <row r="58" spans="1:23" s="38" customFormat="1" ht="12.95" customHeight="1" x14ac:dyDescent="0.2">
      <c r="A58" s="39" t="s">
        <v>57</v>
      </c>
      <c r="B58" s="40" t="s">
        <v>51</v>
      </c>
      <c r="C58" s="42">
        <v>58438.995219999924</v>
      </c>
      <c r="D58" s="46">
        <v>1E-4</v>
      </c>
      <c r="E58" s="38">
        <f t="shared" si="0"/>
        <v>4836.4895686609188</v>
      </c>
      <c r="F58" s="36">
        <f t="shared" si="3"/>
        <v>4837</v>
      </c>
      <c r="G58" s="38">
        <f t="shared" si="4"/>
        <v>-0.16010220007592579</v>
      </c>
      <c r="K58" s="38">
        <f t="shared" si="7"/>
        <v>-0.16010220007592579</v>
      </c>
      <c r="O58" s="38">
        <f t="shared" ca="1" si="1"/>
        <v>-0.1583388837142769</v>
      </c>
      <c r="Q58" s="64">
        <f t="shared" si="2"/>
        <v>43420.495219999924</v>
      </c>
      <c r="W58" s="65" t="s">
        <v>61</v>
      </c>
    </row>
    <row r="59" spans="1:23" s="38" customFormat="1" ht="12.95" customHeight="1" x14ac:dyDescent="0.2">
      <c r="A59" s="34" t="s">
        <v>52</v>
      </c>
      <c r="B59" s="35" t="s">
        <v>51</v>
      </c>
      <c r="C59" s="52">
        <v>58778.059869999997</v>
      </c>
      <c r="D59" s="53">
        <v>7.2999999999999996E-4</v>
      </c>
      <c r="E59" s="38">
        <f t="shared" si="0"/>
        <v>5917.4817302523743</v>
      </c>
      <c r="F59" s="36">
        <f t="shared" si="3"/>
        <v>5918</v>
      </c>
      <c r="G59" s="38">
        <f t="shared" si="4"/>
        <v>-0.16256080000312068</v>
      </c>
      <c r="K59" s="38">
        <f t="shared" si="7"/>
        <v>-0.16256080000312068</v>
      </c>
      <c r="O59" s="38">
        <f t="shared" ca="1" si="1"/>
        <v>-0.15996950759925929</v>
      </c>
      <c r="Q59" s="64">
        <f t="shared" si="2"/>
        <v>43759.559869999997</v>
      </c>
      <c r="W59" s="65"/>
    </row>
    <row r="60" spans="1:23" s="38" customFormat="1" ht="12.95" customHeight="1" x14ac:dyDescent="0.2">
      <c r="A60" s="34" t="s">
        <v>52</v>
      </c>
      <c r="B60" s="35" t="s">
        <v>3</v>
      </c>
      <c r="C60" s="52">
        <v>58778.217149999924</v>
      </c>
      <c r="D60" s="53">
        <v>9.7999999999999997E-4</v>
      </c>
      <c r="E60" s="38">
        <f t="shared" si="0"/>
        <v>5917.9831639674367</v>
      </c>
      <c r="F60" s="36">
        <f t="shared" si="3"/>
        <v>5918.5</v>
      </c>
      <c r="G60" s="38">
        <f t="shared" si="4"/>
        <v>-0.16211110007861862</v>
      </c>
      <c r="K60" s="38">
        <f t="shared" si="7"/>
        <v>-0.16211110007861862</v>
      </c>
      <c r="O60" s="38">
        <f t="shared" ca="1" si="1"/>
        <v>-0.1599702618193726</v>
      </c>
      <c r="Q60" s="64">
        <f t="shared" si="2"/>
        <v>43759.717149999924</v>
      </c>
      <c r="W60" s="65"/>
    </row>
    <row r="61" spans="1:23" s="38" customFormat="1" ht="12.95" customHeight="1" x14ac:dyDescent="0.2">
      <c r="A61" s="39" t="s">
        <v>57</v>
      </c>
      <c r="B61" s="40" t="s">
        <v>3</v>
      </c>
      <c r="C61" s="42">
        <v>59472.977440000046</v>
      </c>
      <c r="D61" s="46">
        <v>1.1999999999999999E-3</v>
      </c>
      <c r="E61" s="38">
        <f t="shared" si="0"/>
        <v>8132.9897347644128</v>
      </c>
      <c r="F61" s="36">
        <f t="shared" si="3"/>
        <v>8133.5</v>
      </c>
      <c r="G61" s="38">
        <f t="shared" si="4"/>
        <v>-0.16005009995569708</v>
      </c>
      <c r="K61" s="38">
        <f t="shared" si="7"/>
        <v>-0.16005009995569708</v>
      </c>
      <c r="O61" s="38">
        <f t="shared" ca="1" si="1"/>
        <v>-0.16331145692134857</v>
      </c>
      <c r="Q61" s="64">
        <f t="shared" si="2"/>
        <v>44454.477440000046</v>
      </c>
      <c r="W61" s="65" t="s">
        <v>61</v>
      </c>
    </row>
    <row r="62" spans="1:23" s="38" customFormat="1" ht="12.95" customHeight="1" x14ac:dyDescent="0.2">
      <c r="A62" s="39" t="s">
        <v>60</v>
      </c>
      <c r="B62" s="40" t="s">
        <v>3</v>
      </c>
      <c r="C62" s="42">
        <v>59919.002539999783</v>
      </c>
      <c r="D62" s="46">
        <v>8.9999999999999998E-4</v>
      </c>
      <c r="E62" s="38">
        <f t="shared" si="0"/>
        <v>9554.9888637584172</v>
      </c>
      <c r="F62" s="36">
        <f t="shared" si="3"/>
        <v>9555.5</v>
      </c>
      <c r="G62" s="38">
        <f t="shared" si="4"/>
        <v>-0.16032330021698726</v>
      </c>
      <c r="K62" s="38">
        <f t="shared" si="7"/>
        <v>-0.16032330021698726</v>
      </c>
      <c r="O62" s="38">
        <f t="shared" ca="1" si="1"/>
        <v>-0.16545645892361036</v>
      </c>
      <c r="Q62" s="64">
        <f t="shared" si="2"/>
        <v>44900.502539999783</v>
      </c>
      <c r="W62" s="65" t="s">
        <v>61</v>
      </c>
    </row>
    <row r="63" spans="1:23" s="38" customFormat="1" ht="12.95" customHeight="1" x14ac:dyDescent="0.2">
      <c r="A63" s="39" t="s">
        <v>60</v>
      </c>
      <c r="B63" s="40" t="s">
        <v>51</v>
      </c>
      <c r="C63" s="43">
        <v>60203.959713999997</v>
      </c>
      <c r="D63" s="43">
        <v>8.5599999999999999E-4</v>
      </c>
      <c r="E63" s="38">
        <f t="shared" ref="E63:E64" si="8">+(C63-C$7)/C$8</f>
        <v>10463.477765457304</v>
      </c>
      <c r="F63" s="36">
        <f t="shared" si="3"/>
        <v>10464</v>
      </c>
      <c r="G63" s="38">
        <f t="shared" ref="G63:G64" si="9">+C63-(C$7+F63*C$8)</f>
        <v>-0.16380439999920782</v>
      </c>
      <c r="K63" s="38">
        <f t="shared" ref="K63:K64" si="10">+G63</f>
        <v>-0.16380439999920782</v>
      </c>
      <c r="O63" s="38">
        <f t="shared" ref="O63:O64" ca="1" si="11">+C$11+C$12*$F63</f>
        <v>-0.16682687686949982</v>
      </c>
      <c r="Q63" s="64">
        <f t="shared" ref="Q63:Q64" si="12">+C63-15018.5</f>
        <v>45185.459713999997</v>
      </c>
      <c r="W63" s="65" t="s">
        <v>61</v>
      </c>
    </row>
    <row r="64" spans="1:23" s="38" customFormat="1" ht="12.95" customHeight="1" x14ac:dyDescent="0.2">
      <c r="A64" s="39" t="s">
        <v>60</v>
      </c>
      <c r="B64" s="40" t="s">
        <v>3</v>
      </c>
      <c r="C64" s="43">
        <v>60204.115379000003</v>
      </c>
      <c r="D64" s="43">
        <v>6.6600000000000003E-4</v>
      </c>
      <c r="E64" s="38">
        <f t="shared" si="8"/>
        <v>10463.974050295137</v>
      </c>
      <c r="F64" s="36">
        <f t="shared" si="3"/>
        <v>10464.5</v>
      </c>
      <c r="G64" s="38">
        <f t="shared" si="9"/>
        <v>-0.16496969999570865</v>
      </c>
      <c r="K64" s="38">
        <f t="shared" si="10"/>
        <v>-0.16496969999570865</v>
      </c>
      <c r="O64" s="38">
        <f t="shared" ca="1" si="11"/>
        <v>-0.16682763108961315</v>
      </c>
      <c r="Q64" s="64">
        <f t="shared" si="12"/>
        <v>45185.615379000003</v>
      </c>
      <c r="W64" s="65" t="s">
        <v>61</v>
      </c>
    </row>
    <row r="65" spans="1:23" s="38" customFormat="1" ht="12.95" customHeight="1" x14ac:dyDescent="0.2">
      <c r="A65" s="39" t="s">
        <v>57</v>
      </c>
      <c r="B65" s="40" t="s">
        <v>51</v>
      </c>
      <c r="C65" s="54">
        <v>60235.011196999811</v>
      </c>
      <c r="D65" s="55">
        <v>5.9999999999999995E-4</v>
      </c>
      <c r="E65" s="38">
        <f t="shared" ref="E65:E66" si="13">+(C65-C$7)/C$8</f>
        <v>10562.474843827407</v>
      </c>
      <c r="F65" s="36">
        <f t="shared" ref="F65:F66" si="14">ROUND(2*E65,0)/2+0.5</f>
        <v>10563</v>
      </c>
      <c r="G65" s="38">
        <f t="shared" ref="G65:G66" si="15">+C65-(C$7+F65*C$8)</f>
        <v>-0.16472080018866109</v>
      </c>
      <c r="K65" s="38">
        <f t="shared" ref="K65:K66" si="16">+G65</f>
        <v>-0.16472080018866109</v>
      </c>
      <c r="O65" s="38">
        <f t="shared" ref="O65:O66" ca="1" si="17">+C$11+C$12*$F65</f>
        <v>-0.16697621245193578</v>
      </c>
      <c r="Q65" s="64">
        <f t="shared" ref="Q65:Q66" si="18">+C65-15018.5</f>
        <v>45216.511196999811</v>
      </c>
      <c r="W65" s="65" t="s">
        <v>61</v>
      </c>
    </row>
    <row r="66" spans="1:23" s="38" customFormat="1" ht="12.95" customHeight="1" x14ac:dyDescent="0.2">
      <c r="A66" s="39" t="s">
        <v>57</v>
      </c>
      <c r="B66" s="40" t="s">
        <v>3</v>
      </c>
      <c r="C66" s="54">
        <v>60235.16739200009</v>
      </c>
      <c r="D66" s="55">
        <v>5.0000000000000001E-4</v>
      </c>
      <c r="E66" s="38">
        <f t="shared" si="13"/>
        <v>10562.972818390614</v>
      </c>
      <c r="F66" s="36">
        <f t="shared" si="14"/>
        <v>10563.5</v>
      </c>
      <c r="G66" s="38">
        <f t="shared" si="15"/>
        <v>-0.16535609991115052</v>
      </c>
      <c r="K66" s="38">
        <f t="shared" si="16"/>
        <v>-0.16535609991115052</v>
      </c>
      <c r="O66" s="38">
        <f t="shared" ca="1" si="17"/>
        <v>-0.16697696667204909</v>
      </c>
      <c r="Q66" s="64">
        <f t="shared" si="18"/>
        <v>45216.66739200009</v>
      </c>
      <c r="W66" s="65" t="s">
        <v>61</v>
      </c>
    </row>
    <row r="67" spans="1:23" s="38" customFormat="1" ht="12.95" customHeight="1" x14ac:dyDescent="0.2">
      <c r="B67" s="41"/>
      <c r="C67" s="45"/>
      <c r="D67" s="45"/>
    </row>
    <row r="68" spans="1:23" s="38" customFormat="1" ht="12.95" customHeight="1" x14ac:dyDescent="0.2">
      <c r="B68" s="41"/>
      <c r="C68" s="45"/>
      <c r="D68" s="45"/>
    </row>
    <row r="69" spans="1:23" s="38" customFormat="1" ht="12.95" customHeight="1" x14ac:dyDescent="0.2">
      <c r="B69" s="41"/>
      <c r="C69" s="45"/>
      <c r="D69" s="45"/>
    </row>
    <row r="70" spans="1:23" s="38" customFormat="1" ht="12.95" customHeight="1" x14ac:dyDescent="0.2">
      <c r="B70" s="41"/>
      <c r="C70" s="45"/>
      <c r="D70" s="45"/>
    </row>
    <row r="71" spans="1:23" s="38" customFormat="1" ht="12.95" customHeight="1" x14ac:dyDescent="0.2">
      <c r="B71" s="41"/>
      <c r="C71" s="45"/>
      <c r="D71" s="45"/>
    </row>
    <row r="72" spans="1:23" s="38" customFormat="1" ht="12.95" customHeight="1" x14ac:dyDescent="0.2">
      <c r="B72" s="41"/>
      <c r="C72" s="45"/>
      <c r="D72" s="45"/>
    </row>
    <row r="73" spans="1:23" s="38" customFormat="1" ht="12.95" customHeight="1" x14ac:dyDescent="0.2">
      <c r="B73" s="41"/>
      <c r="C73" s="45"/>
      <c r="D73" s="45"/>
    </row>
    <row r="74" spans="1:23" s="38" customFormat="1" ht="12.95" customHeight="1" x14ac:dyDescent="0.2">
      <c r="B74" s="41"/>
      <c r="C74" s="45"/>
      <c r="D74" s="45"/>
    </row>
    <row r="75" spans="1:23" s="38" customFormat="1" ht="12.95" customHeight="1" x14ac:dyDescent="0.2">
      <c r="B75" s="41"/>
      <c r="C75" s="45"/>
      <c r="D75" s="45"/>
    </row>
    <row r="76" spans="1:23" s="38" customFormat="1" ht="12.95" customHeight="1" x14ac:dyDescent="0.2">
      <c r="B76" s="41"/>
      <c r="C76" s="45"/>
      <c r="D76" s="45"/>
    </row>
    <row r="77" spans="1:23" s="38" customFormat="1" ht="12.95" customHeight="1" x14ac:dyDescent="0.2">
      <c r="B77" s="41"/>
      <c r="C77" s="45"/>
      <c r="D77" s="45"/>
    </row>
    <row r="78" spans="1:23" s="38" customFormat="1" ht="12.95" customHeight="1" x14ac:dyDescent="0.2">
      <c r="B78" s="41"/>
      <c r="C78" s="45"/>
      <c r="D78" s="45"/>
    </row>
    <row r="79" spans="1:23" s="38" customFormat="1" ht="12.95" customHeight="1" x14ac:dyDescent="0.2">
      <c r="B79" s="41"/>
      <c r="C79" s="45"/>
      <c r="D79" s="45"/>
    </row>
    <row r="80" spans="1:23" s="38" customFormat="1" ht="12.95" customHeight="1" x14ac:dyDescent="0.2">
      <c r="B80" s="41"/>
      <c r="C80" s="45"/>
      <c r="D80" s="45"/>
    </row>
    <row r="81" spans="2:4" s="38" customFormat="1" ht="12.95" customHeight="1" x14ac:dyDescent="0.2">
      <c r="B81" s="41"/>
      <c r="C81" s="45"/>
      <c r="D81" s="45"/>
    </row>
    <row r="82" spans="2:4" s="38" customFormat="1" ht="12.95" customHeight="1" x14ac:dyDescent="0.2">
      <c r="B82" s="41"/>
      <c r="C82" s="45"/>
      <c r="D82" s="45"/>
    </row>
    <row r="83" spans="2:4" s="38" customFormat="1" ht="12.95" customHeight="1" x14ac:dyDescent="0.2">
      <c r="B83" s="41"/>
      <c r="C83" s="45"/>
      <c r="D83" s="45"/>
    </row>
    <row r="84" spans="2:4" s="38" customFormat="1" ht="12.95" customHeight="1" x14ac:dyDescent="0.2">
      <c r="B84" s="41"/>
      <c r="C84" s="45"/>
      <c r="D84" s="45"/>
    </row>
    <row r="85" spans="2:4" s="38" customFormat="1" ht="12.95" customHeight="1" x14ac:dyDescent="0.2">
      <c r="B85" s="41"/>
      <c r="C85" s="45"/>
      <c r="D85" s="45"/>
    </row>
    <row r="86" spans="2:4" s="38" customFormat="1" ht="12.95" customHeight="1" x14ac:dyDescent="0.2">
      <c r="B86" s="41"/>
      <c r="C86" s="45"/>
      <c r="D86" s="45"/>
    </row>
    <row r="87" spans="2:4" s="38" customFormat="1" ht="12.95" customHeight="1" x14ac:dyDescent="0.2">
      <c r="B87" s="41"/>
      <c r="C87" s="45"/>
      <c r="D87" s="45"/>
    </row>
    <row r="88" spans="2:4" s="38" customFormat="1" ht="12.95" customHeight="1" x14ac:dyDescent="0.2">
      <c r="B88" s="41"/>
      <c r="C88" s="45"/>
      <c r="D88" s="45"/>
    </row>
    <row r="89" spans="2:4" s="38" customFormat="1" ht="12.95" customHeight="1" x14ac:dyDescent="0.2">
      <c r="B89" s="41"/>
      <c r="C89" s="45"/>
      <c r="D89" s="45"/>
    </row>
    <row r="90" spans="2:4" s="38" customFormat="1" ht="12.95" customHeight="1" x14ac:dyDescent="0.2">
      <c r="B90" s="41"/>
      <c r="C90" s="45"/>
      <c r="D90" s="45"/>
    </row>
    <row r="91" spans="2:4" s="38" customFormat="1" ht="12.95" customHeight="1" x14ac:dyDescent="0.2">
      <c r="B91" s="41"/>
      <c r="C91" s="45"/>
      <c r="D91" s="45"/>
    </row>
    <row r="92" spans="2:4" s="38" customFormat="1" ht="12.95" customHeight="1" x14ac:dyDescent="0.2">
      <c r="B92" s="41"/>
      <c r="C92" s="45"/>
      <c r="D92" s="45"/>
    </row>
    <row r="93" spans="2:4" s="38" customFormat="1" ht="12.95" customHeight="1" x14ac:dyDescent="0.2">
      <c r="B93" s="41"/>
      <c r="C93" s="45"/>
      <c r="D93" s="45"/>
    </row>
    <row r="94" spans="2:4" s="38" customFormat="1" ht="12.95" customHeight="1" x14ac:dyDescent="0.2">
      <c r="C94" s="45"/>
      <c r="D94" s="45"/>
    </row>
    <row r="95" spans="2:4" s="38" customFormat="1" ht="12.95" customHeight="1" x14ac:dyDescent="0.2">
      <c r="C95" s="45"/>
      <c r="D95" s="45"/>
    </row>
    <row r="96" spans="2:4" s="38" customFormat="1" ht="12.95" customHeight="1" x14ac:dyDescent="0.2">
      <c r="C96" s="45"/>
      <c r="D96" s="45"/>
    </row>
    <row r="97" spans="3:4" s="38" customFormat="1" ht="12.95" customHeight="1" x14ac:dyDescent="0.2">
      <c r="C97" s="45"/>
      <c r="D97" s="45"/>
    </row>
    <row r="98" spans="3:4" s="38" customFormat="1" ht="12.95" customHeight="1" x14ac:dyDescent="0.2">
      <c r="C98" s="45"/>
      <c r="D98" s="45"/>
    </row>
    <row r="99" spans="3:4" s="38" customFormat="1" ht="12.95" customHeight="1" x14ac:dyDescent="0.2">
      <c r="C99" s="45"/>
      <c r="D99" s="45"/>
    </row>
    <row r="100" spans="3:4" s="38" customFormat="1" ht="12.95" customHeight="1" x14ac:dyDescent="0.2">
      <c r="C100" s="45"/>
      <c r="D100" s="45"/>
    </row>
    <row r="101" spans="3:4" s="38" customFormat="1" ht="12.95" customHeight="1" x14ac:dyDescent="0.2">
      <c r="C101" s="45"/>
      <c r="D101" s="45"/>
    </row>
    <row r="102" spans="3:4" s="38" customFormat="1" ht="12.95" customHeight="1" x14ac:dyDescent="0.2">
      <c r="C102" s="45"/>
      <c r="D102" s="45"/>
    </row>
    <row r="103" spans="3:4" s="38" customFormat="1" ht="12.95" customHeight="1" x14ac:dyDescent="0.2">
      <c r="C103" s="45"/>
      <c r="D103" s="45"/>
    </row>
    <row r="104" spans="3:4" s="38" customFormat="1" ht="12.95" customHeight="1" x14ac:dyDescent="0.2">
      <c r="C104" s="45"/>
      <c r="D104" s="45"/>
    </row>
    <row r="105" spans="3:4" s="38" customFormat="1" ht="12.95" customHeight="1" x14ac:dyDescent="0.2">
      <c r="C105" s="45"/>
      <c r="D105" s="45"/>
    </row>
    <row r="106" spans="3:4" s="38" customFormat="1" ht="12.95" customHeight="1" x14ac:dyDescent="0.2">
      <c r="C106" s="45"/>
      <c r="D106" s="45"/>
    </row>
    <row r="107" spans="3:4" s="38" customFormat="1" ht="12.95" customHeight="1" x14ac:dyDescent="0.2">
      <c r="C107" s="45"/>
      <c r="D107" s="45"/>
    </row>
    <row r="108" spans="3:4" s="38" customFormat="1" ht="12.95" customHeight="1" x14ac:dyDescent="0.2">
      <c r="C108" s="45"/>
      <c r="D108" s="45"/>
    </row>
    <row r="109" spans="3:4" s="38" customFormat="1" ht="12.95" customHeight="1" x14ac:dyDescent="0.2">
      <c r="C109" s="45"/>
      <c r="D109" s="45"/>
    </row>
    <row r="110" spans="3:4" s="38" customFormat="1" ht="12.95" customHeight="1" x14ac:dyDescent="0.2">
      <c r="C110" s="45"/>
      <c r="D110" s="45"/>
    </row>
    <row r="111" spans="3:4" s="38" customFormat="1" ht="12.95" customHeight="1" x14ac:dyDescent="0.2">
      <c r="C111" s="45"/>
      <c r="D111" s="45"/>
    </row>
    <row r="112" spans="3:4" s="38" customFormat="1" ht="12.95" customHeight="1" x14ac:dyDescent="0.2">
      <c r="C112" s="45"/>
      <c r="D112" s="45"/>
    </row>
    <row r="113" spans="3:4" s="38" customFormat="1" ht="12.95" customHeight="1" x14ac:dyDescent="0.2">
      <c r="C113" s="45"/>
      <c r="D113" s="45"/>
    </row>
    <row r="114" spans="3:4" s="38" customFormat="1" ht="12.95" customHeight="1" x14ac:dyDescent="0.2">
      <c r="C114" s="45"/>
      <c r="D114" s="45"/>
    </row>
    <row r="115" spans="3:4" s="38" customFormat="1" ht="12.95" customHeight="1" x14ac:dyDescent="0.2">
      <c r="C115" s="45"/>
      <c r="D115" s="45"/>
    </row>
    <row r="116" spans="3:4" s="38" customFormat="1" ht="12.95" customHeight="1" x14ac:dyDescent="0.2">
      <c r="C116" s="45"/>
      <c r="D116" s="45"/>
    </row>
    <row r="117" spans="3:4" s="38" customFormat="1" ht="12.95" customHeight="1" x14ac:dyDescent="0.2">
      <c r="C117" s="45"/>
      <c r="D117" s="45"/>
    </row>
    <row r="118" spans="3:4" s="38" customFormat="1" ht="12.95" customHeight="1" x14ac:dyDescent="0.2">
      <c r="C118" s="45"/>
      <c r="D118" s="45"/>
    </row>
    <row r="119" spans="3:4" s="38" customFormat="1" ht="12.95" customHeight="1" x14ac:dyDescent="0.2">
      <c r="C119" s="45"/>
      <c r="D119" s="45"/>
    </row>
    <row r="120" spans="3:4" s="38" customFormat="1" ht="12.95" customHeight="1" x14ac:dyDescent="0.2">
      <c r="C120" s="45"/>
      <c r="D120" s="45"/>
    </row>
    <row r="121" spans="3:4" s="38" customFormat="1" ht="12.95" customHeight="1" x14ac:dyDescent="0.2">
      <c r="C121" s="45"/>
      <c r="D121" s="45"/>
    </row>
    <row r="122" spans="3:4" s="38" customFormat="1" ht="12.95" customHeight="1" x14ac:dyDescent="0.2">
      <c r="C122" s="45"/>
      <c r="D122" s="45"/>
    </row>
    <row r="123" spans="3:4" s="38" customFormat="1" ht="12.95" customHeight="1" x14ac:dyDescent="0.2">
      <c r="C123" s="45"/>
      <c r="D123" s="45"/>
    </row>
    <row r="124" spans="3:4" s="38" customFormat="1" ht="12.95" customHeight="1" x14ac:dyDescent="0.2">
      <c r="C124" s="45"/>
      <c r="D124" s="45"/>
    </row>
    <row r="125" spans="3:4" s="38" customFormat="1" ht="12.95" customHeight="1" x14ac:dyDescent="0.2">
      <c r="C125" s="45"/>
      <c r="D125" s="45"/>
    </row>
    <row r="126" spans="3:4" s="38" customFormat="1" ht="12.95" customHeight="1" x14ac:dyDescent="0.2">
      <c r="C126" s="45"/>
      <c r="D126" s="45"/>
    </row>
    <row r="127" spans="3:4" s="38" customFormat="1" ht="12.95" customHeight="1" x14ac:dyDescent="0.2">
      <c r="C127" s="45"/>
      <c r="D127" s="45"/>
    </row>
    <row r="128" spans="3:4" s="38" customFormat="1" ht="12.95" customHeight="1" x14ac:dyDescent="0.2">
      <c r="C128" s="45"/>
      <c r="D128" s="45"/>
    </row>
    <row r="129" spans="3:4" s="38" customFormat="1" ht="12.95" customHeight="1" x14ac:dyDescent="0.2">
      <c r="C129" s="45"/>
      <c r="D129" s="45"/>
    </row>
    <row r="130" spans="3:4" s="38" customFormat="1" ht="12.95" customHeight="1" x14ac:dyDescent="0.2">
      <c r="C130" s="45"/>
      <c r="D130" s="45"/>
    </row>
    <row r="131" spans="3:4" s="38" customFormat="1" ht="12.95" customHeight="1" x14ac:dyDescent="0.2">
      <c r="C131" s="45"/>
      <c r="D131" s="45"/>
    </row>
    <row r="132" spans="3:4" s="38" customFormat="1" ht="12.95" customHeight="1" x14ac:dyDescent="0.2">
      <c r="C132" s="45"/>
      <c r="D132" s="45"/>
    </row>
    <row r="133" spans="3:4" s="38" customFormat="1" ht="12.95" customHeight="1" x14ac:dyDescent="0.2">
      <c r="C133" s="45"/>
      <c r="D133" s="45"/>
    </row>
    <row r="134" spans="3:4" s="38" customFormat="1" ht="12.95" customHeight="1" x14ac:dyDescent="0.2">
      <c r="C134" s="45"/>
      <c r="D134" s="45"/>
    </row>
    <row r="135" spans="3:4" s="38" customFormat="1" ht="12.95" customHeight="1" x14ac:dyDescent="0.2">
      <c r="C135" s="45"/>
      <c r="D135" s="45"/>
    </row>
    <row r="136" spans="3:4" s="38" customFormat="1" ht="12.95" customHeight="1" x14ac:dyDescent="0.2">
      <c r="C136" s="45"/>
      <c r="D136" s="45"/>
    </row>
    <row r="137" spans="3:4" s="38" customFormat="1" ht="12.95" customHeight="1" x14ac:dyDescent="0.2">
      <c r="C137" s="45"/>
      <c r="D137" s="45"/>
    </row>
    <row r="138" spans="3:4" s="38" customFormat="1" ht="12.95" customHeight="1" x14ac:dyDescent="0.2">
      <c r="C138" s="45"/>
      <c r="D138" s="45"/>
    </row>
    <row r="139" spans="3:4" s="38" customFormat="1" ht="12.95" customHeight="1" x14ac:dyDescent="0.2">
      <c r="C139" s="45"/>
      <c r="D139" s="45"/>
    </row>
    <row r="140" spans="3:4" s="38" customFormat="1" ht="12.95" customHeight="1" x14ac:dyDescent="0.2">
      <c r="C140" s="45"/>
      <c r="D140" s="45"/>
    </row>
    <row r="141" spans="3:4" s="38" customFormat="1" ht="12.95" customHeight="1" x14ac:dyDescent="0.2">
      <c r="C141" s="45"/>
      <c r="D141" s="45"/>
    </row>
    <row r="142" spans="3:4" s="38" customFormat="1" ht="12.95" customHeight="1" x14ac:dyDescent="0.2">
      <c r="C142" s="45"/>
      <c r="D142" s="45"/>
    </row>
    <row r="143" spans="3:4" s="38" customFormat="1" ht="12.95" customHeight="1" x14ac:dyDescent="0.2">
      <c r="C143" s="45"/>
      <c r="D143" s="45"/>
    </row>
    <row r="144" spans="3:4" s="38" customFormat="1" ht="12.95" customHeight="1" x14ac:dyDescent="0.2">
      <c r="C144" s="45"/>
      <c r="D144" s="45"/>
    </row>
    <row r="145" spans="3:4" s="38" customFormat="1" ht="12.95" customHeight="1" x14ac:dyDescent="0.2">
      <c r="C145" s="45"/>
      <c r="D145" s="45"/>
    </row>
    <row r="146" spans="3:4" s="38" customFormat="1" ht="12.95" customHeight="1" x14ac:dyDescent="0.2">
      <c r="C146" s="45"/>
      <c r="D146" s="45"/>
    </row>
    <row r="147" spans="3:4" s="38" customFormat="1" ht="12.95" customHeight="1" x14ac:dyDescent="0.2">
      <c r="C147" s="45"/>
      <c r="D147" s="45"/>
    </row>
    <row r="148" spans="3:4" s="38" customFormat="1" ht="12.95" customHeight="1" x14ac:dyDescent="0.2">
      <c r="C148" s="45"/>
      <c r="D148" s="45"/>
    </row>
    <row r="149" spans="3:4" s="38" customFormat="1" ht="12.95" customHeight="1" x14ac:dyDescent="0.2">
      <c r="C149" s="45"/>
      <c r="D149" s="45"/>
    </row>
    <row r="150" spans="3:4" s="38" customFormat="1" ht="12.95" customHeight="1" x14ac:dyDescent="0.2">
      <c r="C150" s="45"/>
      <c r="D150" s="45"/>
    </row>
    <row r="151" spans="3:4" s="38" customFormat="1" ht="12.95" customHeight="1" x14ac:dyDescent="0.2">
      <c r="C151" s="45"/>
      <c r="D151" s="45"/>
    </row>
    <row r="152" spans="3:4" s="38" customFormat="1" ht="12.95" customHeight="1" x14ac:dyDescent="0.2">
      <c r="C152" s="45"/>
      <c r="D152" s="45"/>
    </row>
    <row r="153" spans="3:4" s="38" customFormat="1" ht="12.95" customHeight="1" x14ac:dyDescent="0.2">
      <c r="C153" s="45"/>
      <c r="D153" s="45"/>
    </row>
    <row r="154" spans="3:4" s="38" customFormat="1" ht="12.95" customHeight="1" x14ac:dyDescent="0.2">
      <c r="C154" s="45"/>
      <c r="D154" s="45"/>
    </row>
    <row r="155" spans="3:4" s="38" customFormat="1" ht="12.95" customHeight="1" x14ac:dyDescent="0.2">
      <c r="C155" s="45"/>
      <c r="D155" s="45"/>
    </row>
    <row r="156" spans="3:4" s="38" customFormat="1" ht="12.95" customHeight="1" x14ac:dyDescent="0.2">
      <c r="C156" s="45"/>
      <c r="D156" s="45"/>
    </row>
    <row r="157" spans="3:4" s="38" customFormat="1" ht="12.95" customHeight="1" x14ac:dyDescent="0.2">
      <c r="C157" s="45"/>
      <c r="D157" s="45"/>
    </row>
    <row r="158" spans="3:4" s="38" customFormat="1" ht="12.95" customHeight="1" x14ac:dyDescent="0.2">
      <c r="C158" s="45"/>
      <c r="D158" s="45"/>
    </row>
    <row r="159" spans="3:4" s="38" customFormat="1" ht="12.95" customHeight="1" x14ac:dyDescent="0.2">
      <c r="C159" s="45"/>
      <c r="D159" s="45"/>
    </row>
    <row r="160" spans="3:4" s="38" customFormat="1" ht="12.95" customHeight="1" x14ac:dyDescent="0.2">
      <c r="C160" s="45"/>
      <c r="D160" s="45"/>
    </row>
    <row r="161" spans="3:4" s="38" customFormat="1" ht="12.95" customHeight="1" x14ac:dyDescent="0.2">
      <c r="C161" s="45"/>
      <c r="D161" s="45"/>
    </row>
    <row r="162" spans="3:4" s="38" customFormat="1" ht="12.95" customHeight="1" x14ac:dyDescent="0.2">
      <c r="C162" s="45"/>
      <c r="D162" s="45"/>
    </row>
    <row r="163" spans="3:4" s="38" customFormat="1" ht="12.95" customHeight="1" x14ac:dyDescent="0.2">
      <c r="C163" s="45"/>
      <c r="D163" s="45"/>
    </row>
    <row r="164" spans="3:4" s="38" customFormat="1" ht="12.95" customHeight="1" x14ac:dyDescent="0.2">
      <c r="C164" s="45"/>
      <c r="D164" s="45"/>
    </row>
    <row r="165" spans="3:4" s="38" customFormat="1" ht="12.95" customHeight="1" x14ac:dyDescent="0.2">
      <c r="C165" s="45"/>
      <c r="D165" s="45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</sheetData>
  <sortState xmlns:xlrd2="http://schemas.microsoft.com/office/spreadsheetml/2017/richdata2" ref="A21:V68">
    <sortCondition ref="C21:C68"/>
  </sortState>
  <phoneticPr fontId="8" type="noConversion"/>
  <hyperlinks>
    <hyperlink ref="H63042" r:id="rId1" display="http://vsolj.cetus-net.org/bulletin.html" xr:uid="{00000000-0004-0000-0000-000000000000}"/>
    <hyperlink ref="H63035" r:id="rId2" display="https://www.aavso.org/ejaavso" xr:uid="{00000000-0004-0000-0000-000001000000}"/>
    <hyperlink ref="I63042" r:id="rId3" display="http://vsolj.cetus-net.org/bulletin.html" xr:uid="{00000000-0004-0000-0000-000002000000}"/>
    <hyperlink ref="AQ56693" r:id="rId4" display="http://cdsbib.u-strasbg.fr/cgi-bin/cdsbib?1990RMxAA..21..381G" xr:uid="{00000000-0004-0000-0000-000003000000}"/>
    <hyperlink ref="H63039" r:id="rId5" display="https://www.aavso.org/ejaavso" xr:uid="{00000000-0004-0000-0000-000004000000}"/>
    <hyperlink ref="AP4057" r:id="rId6" display="http://cdsbib.u-strasbg.fr/cgi-bin/cdsbib?1990RMxAA..21..381G" xr:uid="{00000000-0004-0000-0000-000005000000}"/>
    <hyperlink ref="AP4060" r:id="rId7" display="http://cdsbib.u-strasbg.fr/cgi-bin/cdsbib?1990RMxAA..21..381G" xr:uid="{00000000-0004-0000-0000-000006000000}"/>
    <hyperlink ref="AP4058" r:id="rId8" display="http://cdsbib.u-strasbg.fr/cgi-bin/cdsbib?1990RMxAA..21..381G" xr:uid="{00000000-0004-0000-0000-000007000000}"/>
    <hyperlink ref="AP4042" r:id="rId9" display="http://cdsbib.u-strasbg.fr/cgi-bin/cdsbib?1990RMxAA..21..381G" xr:uid="{00000000-0004-0000-0000-000008000000}"/>
    <hyperlink ref="AQ4271" r:id="rId10" display="http://cdsbib.u-strasbg.fr/cgi-bin/cdsbib?1990RMxAA..21..381G" xr:uid="{00000000-0004-0000-0000-000009000000}"/>
    <hyperlink ref="AQ4275" r:id="rId11" display="http://cdsbib.u-strasbg.fr/cgi-bin/cdsbib?1990RMxAA..21..381G" xr:uid="{00000000-0004-0000-0000-00000A000000}"/>
    <hyperlink ref="AQ63955" r:id="rId12" display="http://cdsbib.u-strasbg.fr/cgi-bin/cdsbib?1990RMxAA..21..381G" xr:uid="{00000000-0004-0000-0000-00000B000000}"/>
    <hyperlink ref="I1163" r:id="rId13" display="http://vsolj.cetus-net.org/bulletin.html" xr:uid="{00000000-0004-0000-0000-00000C000000}"/>
    <hyperlink ref="H1163" r:id="rId14" display="http://vsolj.cetus-net.org/bulletin.html" xr:uid="{00000000-0004-0000-0000-00000D000000}"/>
    <hyperlink ref="AQ64616" r:id="rId15" display="http://cdsbib.u-strasbg.fr/cgi-bin/cdsbib?1990RMxAA..21..381G" xr:uid="{00000000-0004-0000-0000-00000E000000}"/>
    <hyperlink ref="AQ64615" r:id="rId16" display="http://cdsbib.u-strasbg.fr/cgi-bin/cdsbib?1990RMxAA..21..381G" xr:uid="{00000000-0004-0000-0000-00000F000000}"/>
    <hyperlink ref="AP2333" r:id="rId17" display="http://cdsbib.u-strasbg.fr/cgi-bin/cdsbib?1990RMxAA..21..381G" xr:uid="{00000000-0004-0000-0000-000010000000}"/>
    <hyperlink ref="AP2351" r:id="rId18" display="http://cdsbib.u-strasbg.fr/cgi-bin/cdsbib?1990RMxAA..21..381G" xr:uid="{00000000-0004-0000-0000-000011000000}"/>
    <hyperlink ref="AP2352" r:id="rId19" display="http://cdsbib.u-strasbg.fr/cgi-bin/cdsbib?1990RMxAA..21..381G" xr:uid="{00000000-0004-0000-0000-000012000000}"/>
    <hyperlink ref="AP2348" r:id="rId20" display="http://cdsbib.u-strasbg.fr/cgi-bin/cdsbib?1990RMxAA..21..381G" xr:uid="{00000000-0004-0000-0000-000013000000}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2024-01-16T06:21:35Z</dcterms:modified>
</cp:coreProperties>
</file>