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8C564C4-6FD7-4DB9-A4C1-F8BE818381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9" i="1"/>
  <c r="D9" i="1"/>
  <c r="C21" i="1"/>
  <c r="E21" i="1"/>
  <c r="F21" i="1"/>
  <c r="G21" i="1"/>
  <c r="H21" i="1"/>
  <c r="Q22" i="1"/>
  <c r="D8" i="1"/>
  <c r="F16" i="1"/>
  <c r="C17" i="1"/>
  <c r="Q21" i="1"/>
  <c r="C11" i="1"/>
  <c r="C12" i="1"/>
  <c r="C16" i="1" l="1"/>
  <c r="D18" i="1" s="1"/>
  <c r="C15" i="1"/>
  <c r="O22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<sst xmlns="http://schemas.openxmlformats.org/spreadsheetml/2006/main" count="52" uniqueCount="48">
  <si>
    <t>JAVSO..44…26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</si>
  <si>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</si>
  <si>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</si>
  <si>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</si>
  <si>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</si>
  <si>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</si>
  <si>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</si>
  <si>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</si>
  <si>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</si>
  <si>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</si>
  <si>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</si>
  <si>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</si>
  <si>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</si>
  <si>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</si>
  <si>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</si>
  <si>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</si>
  <si>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</si>
  <si>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</si>
  <si>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</si>
  <si>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</si>
  <si>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</si>
  <si>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</si>
  <si>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</si>
  <si>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</si>
  <si>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</si>
  <si>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</si>
  <si>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</si>
  <si>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</si>
  <si>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</si>
  <si>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</si>
  <si>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</si>
  <si>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</si>
  <si>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</si>
  <si>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</si>
  <si>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</si>
  <si>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</si>
  <si>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</si>
  <si>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</si>
  <si>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</si>
  <si>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</si>
  <si>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</si>
  <si>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</si>
  <si>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V0833 Sco</t>
  </si>
  <si>
    <t>G7390-2453</t>
  </si>
  <si>
    <t>EB</t>
  </si>
  <si>
    <t>V0833 Sco / GSC 7390-2453</t>
  </si>
  <si>
    <t>GCVS 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</si>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</sst>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24" borderId="5" xfId="0" applyFont="1" applyFill="1" applyBorder="1" applyAlignment="1">
      <alignment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V0833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91-4C64-BC78-779B67B8B5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91-4C64-BC78-779B67B8B5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91-4C64-BC78-779B67B8B5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-0.12138449999474688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91-4C64-BC78-779B67B8B5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91-4C64-BC78-779B67B8B5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91-4C64-BC78-779B67B8B5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91-4C64-BC78-779B67B8B5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-0.12138449999474688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91-4C64-BC78-779B67B8B5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21773.5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91-4C64-BC78-779B67B8B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157576"/>
        <c:axId val="1"/>
      </c:scatterChart>
      <c:valAx>
        <c:axId val="38115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15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05DCB33-1267-E06F-317F-D6C0696CF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31" t="s">
        <v>42</v>
      </c>
      <c r="G1" s="32">
        <v>0</v>
      </c>
      <c r="H1" s="33"/>
      <c r="I1" s="38" t="s">
        <v>43</v>
      </c>
      <c r="J1" s="34" t="s">
        <v>42</v>
      </c>
      <c r="K1" s="39">
        <v>17.535599999999999</v>
      </c>
      <c r="L1" s="40">
        <v>-36.3202</v>
      </c>
      <c r="M1" s="35">
        <v>31293.223999999998</v>
      </c>
      <c r="N1" s="35">
        <v>1.187827</v>
      </c>
      <c r="O1" s="38" t="s">
        <v>44</v>
      </c>
    </row>
    <row r="2" spans="1:15" x14ac:dyDescent="0.2">
      <c r="A2" t="s">
        <v>25</v>
      </c>
      <c r="B2" t="s">
        <v>44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2</v>
      </c>
      <c r="C4" s="27">
        <v>31293.223999999998</v>
      </c>
      <c r="D4" s="28">
        <v>1.187827</v>
      </c>
    </row>
    <row r="5" spans="1:15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5" x14ac:dyDescent="0.2">
      <c r="A6" s="5" t="s">
        <v>3</v>
      </c>
    </row>
    <row r="7" spans="1:15" x14ac:dyDescent="0.2">
      <c r="A7" t="s">
        <v>4</v>
      </c>
      <c r="C7" s="8">
        <v>31293.223999999998</v>
      </c>
      <c r="D7" s="29" t="s">
        <v>46</v>
      </c>
    </row>
    <row r="8" spans="1:15" x14ac:dyDescent="0.2">
      <c r="A8" t="s">
        <v>5</v>
      </c>
      <c r="C8" s="8">
        <v>1.187827</v>
      </c>
      <c r="D8" s="29" t="str">
        <f>D7</f>
        <v>GCVS 4</v>
      </c>
    </row>
    <row r="9" spans="1:15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5" x14ac:dyDescent="0.2">
      <c r="A11" s="10" t="s">
        <v>17</v>
      </c>
      <c r="B11" s="10"/>
      <c r="C11" s="21">
        <f ca="1">INTERCEPT(INDIRECT($E$9):G991,INDIRECT($D$9):F991)</f>
        <v>0</v>
      </c>
      <c r="D11" s="3"/>
      <c r="E11" s="10"/>
    </row>
    <row r="12" spans="1:15" x14ac:dyDescent="0.2">
      <c r="A12" s="10" t="s">
        <v>18</v>
      </c>
      <c r="B12" s="10"/>
      <c r="C12" s="21">
        <f ca="1">SLOPE(INDIRECT($E$9):G991,INDIRECT($D$9):F991)</f>
        <v>-5.5748731253471823E-6</v>
      </c>
      <c r="D12" s="3"/>
      <c r="E12" s="10"/>
    </row>
    <row r="13" spans="1:15" x14ac:dyDescent="0.2">
      <c r="A13" s="10" t="s">
        <v>20</v>
      </c>
      <c r="B13" s="10"/>
      <c r="C13" s="3" t="s">
        <v>15</v>
      </c>
    </row>
    <row r="14" spans="1:15" x14ac:dyDescent="0.2">
      <c r="A14" s="10"/>
      <c r="B14" s="10"/>
      <c r="C14" s="10"/>
    </row>
    <row r="15" spans="1:15" x14ac:dyDescent="0.2">
      <c r="A15" s="12" t="s">
        <v>19</v>
      </c>
      <c r="B15" s="10"/>
      <c r="C15" s="13">
        <f ca="1">(C7+C11)+(C8+C12)*INT(MAX(F21:F3532))</f>
        <v>57155.659889287439</v>
      </c>
      <c r="E15" s="14" t="s">
        <v>35</v>
      </c>
      <c r="F15" s="36">
        <v>1</v>
      </c>
    </row>
    <row r="16" spans="1:15" x14ac:dyDescent="0.2">
      <c r="A16" s="16" t="s">
        <v>6</v>
      </c>
      <c r="B16" s="10"/>
      <c r="C16" s="17">
        <f ca="1">+C8+C12</f>
        <v>1.1878214251268746</v>
      </c>
      <c r="E16" s="14" t="s">
        <v>32</v>
      </c>
      <c r="F16" s="37">
        <f ca="1">NOW()+15018.5+$C$5/24</f>
        <v>60314.610999305551</v>
      </c>
    </row>
    <row r="17" spans="1:21" ht="13.5" thickBot="1" x14ac:dyDescent="0.25">
      <c r="A17" s="14" t="s">
        <v>29</v>
      </c>
      <c r="B17" s="10"/>
      <c r="C17" s="10">
        <f>COUNT(C21:C2190)</f>
        <v>2</v>
      </c>
      <c r="E17" s="14" t="s">
        <v>36</v>
      </c>
      <c r="F17" s="15">
        <f ca="1">ROUND(2*(F16-$C$7)/$C$8,0)/2+F15</f>
        <v>24433.5</v>
      </c>
    </row>
    <row r="18" spans="1:21" ht="14.25" thickTop="1" thickBot="1" x14ac:dyDescent="0.25">
      <c r="A18" s="16" t="s">
        <v>7</v>
      </c>
      <c r="B18" s="10"/>
      <c r="C18" s="19">
        <f ca="1">+C15</f>
        <v>57155.659889287439</v>
      </c>
      <c r="D18" s="20">
        <f ca="1">+C16</f>
        <v>1.1878214251268746</v>
      </c>
      <c r="E18" s="14" t="s">
        <v>37</v>
      </c>
      <c r="F18" s="23">
        <f ca="1">ROUND(2*(F16-$C$15)/$C$16,0)/2+F15</f>
        <v>2660.5</v>
      </c>
    </row>
    <row r="19" spans="1:21" ht="13.5" thickTop="1" x14ac:dyDescent="0.2">
      <c r="E19" s="14" t="s">
        <v>33</v>
      </c>
      <c r="F19" s="18">
        <f ca="1">+$C$15+$C$16*F18-15018.5-$C$5/24</f>
        <v>45297.754624170826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1</v>
      </c>
    </row>
    <row r="21" spans="1:21" x14ac:dyDescent="0.2">
      <c r="A21" t="s">
        <v>46</v>
      </c>
      <c r="C21" s="8">
        <f>C$7</f>
        <v>31293.223999999998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16274.723999999998</v>
      </c>
    </row>
    <row r="22" spans="1:21" x14ac:dyDescent="0.2">
      <c r="A22" s="41" t="s">
        <v>0</v>
      </c>
      <c r="B22" s="42" t="s">
        <v>47</v>
      </c>
      <c r="C22" s="41">
        <v>57156.253799999999</v>
      </c>
      <c r="D22" s="41">
        <v>2.0000000000000001E-4</v>
      </c>
      <c r="E22">
        <f>+(C22-C$7)/C$8</f>
        <v>21773.397809613689</v>
      </c>
      <c r="F22">
        <f>ROUND(2*E22,0)/2</f>
        <v>21773.5</v>
      </c>
      <c r="G22">
        <f>+C22-(C$7+F22*C$8)</f>
        <v>-0.12138449999474688</v>
      </c>
      <c r="K22">
        <f>+G22</f>
        <v>-0.12138449999474688</v>
      </c>
      <c r="O22">
        <f ca="1">+C$11+C$12*$F22</f>
        <v>-0.12138449999474688</v>
      </c>
      <c r="Q22" s="2">
        <f>+C22-15018.5</f>
        <v>42137.753799999999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031" r:id="rId1" display="http://vsolj.cetus-net.org/bulletin.html" xr:uid="{00000000-0004-0000-0000-000000000000}"/>
    <hyperlink ref="H63024" r:id="rId2" display="https://www.aavso.org/ejaavso" xr:uid="{00000000-0004-0000-0000-000001000000}"/>
    <hyperlink ref="I63031" r:id="rId3" display="http://vsolj.cetus-net.org/bulletin.html" xr:uid="{00000000-0004-0000-0000-000002000000}"/>
    <hyperlink ref="AQ56682" r:id="rId4" display="http://cdsbib.u-strasbg.fr/cgi-bin/cdsbib?1990RMxAA..21..381G" xr:uid="{00000000-0004-0000-0000-000003000000}"/>
    <hyperlink ref="H63028" r:id="rId5" display="https://www.aavso.org/ejaavso" xr:uid="{00000000-0004-0000-0000-000004000000}"/>
    <hyperlink ref="AP4046" r:id="rId6" display="http://cdsbib.u-strasbg.fr/cgi-bin/cdsbib?1990RMxAA..21..381G" xr:uid="{00000000-0004-0000-0000-000005000000}"/>
    <hyperlink ref="AP4049" r:id="rId7" display="http://cdsbib.u-strasbg.fr/cgi-bin/cdsbib?1990RMxAA..21..381G" xr:uid="{00000000-0004-0000-0000-000006000000}"/>
    <hyperlink ref="AP4047" r:id="rId8" display="http://cdsbib.u-strasbg.fr/cgi-bin/cdsbib?1990RMxAA..21..381G" xr:uid="{00000000-0004-0000-0000-000007000000}"/>
    <hyperlink ref="AP4031" r:id="rId9" display="http://cdsbib.u-strasbg.fr/cgi-bin/cdsbib?1990RMxAA..21..381G" xr:uid="{00000000-0004-0000-0000-000008000000}"/>
    <hyperlink ref="AQ4260" r:id="rId10" display="http://cdsbib.u-strasbg.fr/cgi-bin/cdsbib?1990RMxAA..21..381G" xr:uid="{00000000-0004-0000-0000-000009000000}"/>
    <hyperlink ref="AQ4264" r:id="rId11" display="http://cdsbib.u-strasbg.fr/cgi-bin/cdsbib?1990RMxAA..21..381G" xr:uid="{00000000-0004-0000-0000-00000A000000}"/>
    <hyperlink ref="AQ63944" r:id="rId12" display="http://cdsbib.u-strasbg.fr/cgi-bin/cdsbib?1990RMxAA..21..381G" xr:uid="{00000000-0004-0000-0000-00000B000000}"/>
    <hyperlink ref="I1152" r:id="rId13" display="http://vsolj.cetus-net.org/bulletin.html" xr:uid="{00000000-0004-0000-0000-00000C000000}"/>
    <hyperlink ref="H1152" r:id="rId14" display="http://vsolj.cetus-net.org/bulletin.html" xr:uid="{00000000-0004-0000-0000-00000D000000}"/>
    <hyperlink ref="AQ64605" r:id="rId15" display="http://cdsbib.u-strasbg.fr/cgi-bin/cdsbib?1990RMxAA..21..381G" xr:uid="{00000000-0004-0000-0000-00000E000000}"/>
    <hyperlink ref="AQ64604" r:id="rId16" display="http://cdsbib.u-strasbg.fr/cgi-bin/cdsbib?1990RMxAA..21..381G" xr:uid="{00000000-0004-0000-0000-00000F000000}"/>
    <hyperlink ref="AP2322" r:id="rId17" display="http://cdsbib.u-strasbg.fr/cgi-bin/cdsbib?1990RMxAA..21..381G" xr:uid="{00000000-0004-0000-0000-000010000000}"/>
    <hyperlink ref="AP2340" r:id="rId18" display="http://cdsbib.u-strasbg.fr/cgi-bin/cdsbib?1990RMxAA..21..381G" xr:uid="{00000000-0004-0000-0000-000011000000}"/>
    <hyperlink ref="AP2341" r:id="rId19" display="http://cdsbib.u-strasbg.fr/cgi-bin/cdsbib?1990RMxAA..21..381G" xr:uid="{00000000-0004-0000-0000-000012000000}"/>
    <hyperlink ref="AP233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2024-01-05T01:39:50Z</dcterms:modified>
</cp:coreProperties>
</file>