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E81F8A0-14A1-4342-89F8-E1DCD6E59141}" xr6:coauthVersionLast="47" xr6:coauthVersionMax="47" xr10:uidLastSave="{00000000-0000-0000-0000-000000000000}"/>
  <bookViews>
    <workbookView xWindow="14115" yWindow="705" windowWidth="1359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Q23" i="1"/>
  <c r="D9" i="1"/>
  <c r="C9" i="1"/>
  <c r="Q24" i="1"/>
  <c r="Q22" i="1"/>
  <c r="F16" i="1"/>
  <c r="C17" i="1"/>
  <c r="C7" i="1"/>
  <c r="C8" i="1"/>
  <c r="Q21" i="1"/>
  <c r="G22" i="1"/>
  <c r="I22" i="1"/>
  <c r="E23" i="1"/>
  <c r="F23" i="1"/>
  <c r="E22" i="1"/>
  <c r="F22" i="1"/>
  <c r="E21" i="1"/>
  <c r="F21" i="1"/>
  <c r="G21" i="1"/>
  <c r="E24" i="1"/>
  <c r="F24" i="1"/>
  <c r="G24" i="1"/>
  <c r="I24" i="1"/>
  <c r="G23" i="1"/>
  <c r="I23" i="1"/>
  <c r="K21" i="1"/>
  <c r="C11" i="1"/>
  <c r="C12" i="1"/>
  <c r="O25" i="1" l="1"/>
  <c r="C16" i="1"/>
  <c r="D18" i="1" s="1"/>
  <c r="O23" i="1"/>
  <c r="O24" i="1"/>
  <c r="O22" i="1"/>
  <c r="C15" i="1"/>
  <c r="F18" i="1" s="1"/>
  <c r="O21" i="1"/>
  <c r="F17" i="1"/>
  <c r="F19" i="1" l="1"/>
  <c r="C18" i="1"/>
</calcChain>
</file>

<file path=xl/sharedStrings.xml><?xml version="1.0" encoding="utf-8"?>
<sst xmlns="http://schemas.openxmlformats.org/spreadsheetml/2006/main" count="59" uniqueCount="51">
  <si>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</si>
  <si>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</si>
  <si>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</si>
  <si>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</si>
  <si>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</si>
  <si>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</si>
  <si>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</si>
  <si>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</si>
  <si>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</si>
  <si>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</si>
  <si>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</si>
  <si>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</si>
  <si>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</si>
  <si>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</si>
  <si>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</si>
  <si>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</si>
  <si>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</si>
  <si>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</si>
  <si>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</si>
  <si>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</si>
  <si>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</si>
  <si>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</si>
  <si>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</si>
  <si>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</si>
  <si>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</si>
  <si>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</si>
  <si>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</si>
  <si>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</si>
  <si>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</si>
  <si>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</si>
  <si>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</si>
  <si>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</si>
  <si>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</si>
  <si>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G8325-0347_Sco.xls</t>
  </si>
  <si>
    <t>EA</t>
  </si>
  <si>
    <t>IBVS 5532 Eph.</t>
  </si>
  <si>
    <t>IBVS 5532</t>
  </si>
  <si>
    <t>Sco</t>
  </si>
  <si>
    <t>V1288 Sco / GSC 8325-0347  / NSV 07847</t>
  </si>
  <si>
    <t>Add cycle</t>
  </si>
  <si>
    <t>Old Cycle</t>
  </si>
  <si>
    <t>I</t>
  </si>
  <si>
    <t>OEJV 0116</t>
  </si>
  <si>
    <t>OEJV 0181</t>
  </si>
  <si>
    <t>pg</t>
  </si>
  <si>
    <t>vis</t>
  </si>
  <si>
    <t>PE</t>
  </si>
  <si>
    <t>CCD</t>
  </si>
  <si>
    <t>OEJV 0155</t>
  </si>
  <si>
    <t>0,0150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</si>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</sst>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"/>
    <numFmt numFmtId="173" formatCode="0.00000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4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4" borderId="5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172" fontId="16" fillId="0" borderId="0" xfId="0" applyNumberFormat="1" applyFont="1" applyFill="1" applyBorder="1" applyAlignment="1" applyProtection="1">
      <alignment horizontal="left" vertical="top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0" fontId="14" fillId="0" borderId="0" xfId="42" applyFont="1" applyAlignment="1">
      <alignment horizontal="left"/>
    </xf>
    <xf numFmtId="0" fontId="14" fillId="0" borderId="0" xfId="42" applyFont="1" applyAlignment="1">
      <alignment horizontal="center"/>
    </xf>
    <xf numFmtId="4" fontId="33" fillId="0" borderId="0" xfId="28" applyFont="1" applyBorder="1"/>
    <xf numFmtId="173" fontId="33" fillId="0" borderId="0" xfId="0" applyNumberFormat="1" applyFont="1" applyAlignment="1" applyProtection="1">
      <alignment vertical="center" wrapText="1"/>
      <protection locked="0"/>
    </xf>
    <xf numFmtId="0" fontId="33" fillId="0" borderId="0" xfId="0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/>
    <cellStyle name="Currency0" xfId="30"/>
    <cellStyle name="Date" xfId="31"/>
    <cellStyle name="Explanatory Text" xfId="32" builtinId="53" customBuiltin="1"/>
    <cellStyle name="Fixed" xfId="33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V1288 Sco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71-44EC-BCD2-059057697B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-1.1960000047110952E-3</c:v>
                </c:pt>
                <c:pt idx="2">
                  <c:v>2.6449999932083301E-3</c:v>
                </c:pt>
                <c:pt idx="3">
                  <c:v>-8.7210000056074932E-3</c:v>
                </c:pt>
                <c:pt idx="4">
                  <c:v>6.0100008704466745E-4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71-44EC-BCD2-059057697B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71-44EC-BCD2-059057697B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71-44EC-BCD2-059057697B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71-44EC-BCD2-059057697B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71-44EC-BCD2-059057697B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71-44EC-BCD2-059057697B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-2.1741709024183714E-4</c:v>
                </c:pt>
                <c:pt idx="1">
                  <c:v>-1.0296006932287471E-3</c:v>
                </c:pt>
                <c:pt idx="2">
                  <c:v>-1.3483249182389776E-3</c:v>
                </c:pt>
                <c:pt idx="3">
                  <c:v>-1.7373693877357058E-3</c:v>
                </c:pt>
                <c:pt idx="4">
                  <c:v>-2.3382878406203234E-3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71-44EC-BCD2-059057697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980192"/>
        <c:axId val="1"/>
      </c:scatterChart>
      <c:valAx>
        <c:axId val="786980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980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DFF3AE-40EE-9281-85A6-C3CD5C5D4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38</v>
      </c>
      <c r="E1" s="29"/>
      <c r="F1" s="30"/>
      <c r="G1" s="31" t="s">
        <v>34</v>
      </c>
      <c r="H1" s="32" t="s">
        <v>35</v>
      </c>
      <c r="I1" s="33">
        <v>52040.789000000004</v>
      </c>
      <c r="J1" s="33">
        <v>1.108897</v>
      </c>
      <c r="K1" s="32" t="s">
        <v>36</v>
      </c>
      <c r="L1" s="34" t="s">
        <v>37</v>
      </c>
    </row>
    <row r="2" spans="1:12">
      <c r="A2" t="s">
        <v>22</v>
      </c>
      <c r="B2" t="s">
        <v>34</v>
      </c>
      <c r="C2" s="9" t="s">
        <v>37</v>
      </c>
      <c r="D2" t="s">
        <v>33</v>
      </c>
    </row>
    <row r="3" spans="1:12" ht="13.5" thickBot="1"/>
    <row r="4" spans="1:12" ht="14.25" thickTop="1" thickBot="1">
      <c r="A4" s="28" t="s">
        <v>35</v>
      </c>
      <c r="C4" s="7">
        <v>52040.789000000004</v>
      </c>
      <c r="D4" s="8">
        <v>1.108897</v>
      </c>
    </row>
    <row r="5" spans="1:12" ht="13.5" thickTop="1">
      <c r="A5" s="10" t="s">
        <v>27</v>
      </c>
      <c r="B5" s="11"/>
      <c r="C5" s="12">
        <v>-9.5</v>
      </c>
      <c r="D5" s="11" t="s">
        <v>28</v>
      </c>
    </row>
    <row r="6" spans="1:12">
      <c r="A6" s="4" t="s">
        <v>0</v>
      </c>
    </row>
    <row r="7" spans="1:12">
      <c r="A7" t="s">
        <v>1</v>
      </c>
      <c r="C7">
        <f>+C4</f>
        <v>52040.789000000004</v>
      </c>
    </row>
    <row r="8" spans="1:12">
      <c r="A8" t="s">
        <v>2</v>
      </c>
      <c r="C8">
        <f>+D4</f>
        <v>1.108897</v>
      </c>
    </row>
    <row r="9" spans="1:1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12" ht="13.5" thickBot="1">
      <c r="A10" s="11"/>
      <c r="B10" s="11"/>
      <c r="C10" s="3" t="s">
        <v>18</v>
      </c>
      <c r="D10" s="3" t="s">
        <v>19</v>
      </c>
      <c r="E10" s="11"/>
    </row>
    <row r="11" spans="1:12">
      <c r="A11" s="11" t="s">
        <v>14</v>
      </c>
      <c r="B11" s="11"/>
      <c r="C11" s="23">
        <f ca="1">INTERCEPT(INDIRECT($D$9):G992,INDIRECT($C$9):F992)</f>
        <v>-2.1741709024183714E-4</v>
      </c>
      <c r="D11" s="13"/>
      <c r="E11" s="11"/>
    </row>
    <row r="12" spans="1:12">
      <c r="A12" s="11" t="s">
        <v>15</v>
      </c>
      <c r="B12" s="11"/>
      <c r="C12" s="23">
        <f ca="1">SLOPE(INDIRECT($D$9):G992,INDIRECT($C$9):F992)</f>
        <v>-3.0441664279869189E-7</v>
      </c>
      <c r="D12" s="13"/>
      <c r="E12" s="11"/>
    </row>
    <row r="13" spans="1:12">
      <c r="A13" s="11" t="s">
        <v>17</v>
      </c>
      <c r="B13" s="11"/>
      <c r="C13" s="13" t="s">
        <v>12</v>
      </c>
    </row>
    <row r="14" spans="1:12">
      <c r="A14" s="11"/>
      <c r="B14" s="11"/>
      <c r="C14" s="11"/>
    </row>
    <row r="15" spans="1:12">
      <c r="A15" s="14" t="s">
        <v>16</v>
      </c>
      <c r="B15" s="11"/>
      <c r="C15" s="15">
        <f ca="1">(C7+C11)+(C8+C12)*INT(MAX(F21:F3533))</f>
        <v>59766.472060712164</v>
      </c>
      <c r="E15" s="16" t="s">
        <v>39</v>
      </c>
      <c r="F15" s="12">
        <v>1</v>
      </c>
    </row>
    <row r="16" spans="1:12">
      <c r="A16" s="18" t="s">
        <v>3</v>
      </c>
      <c r="B16" s="11"/>
      <c r="C16" s="19">
        <f ca="1">+C8+C12</f>
        <v>1.1088966955833572</v>
      </c>
      <c r="E16" s="16" t="s">
        <v>29</v>
      </c>
      <c r="F16" s="17">
        <f ca="1">NOW()+15018.5+$C$5/24</f>
        <v>60173.818827083334</v>
      </c>
    </row>
    <row r="17" spans="1:17" ht="13.5" thickBot="1">
      <c r="A17" s="16" t="s">
        <v>26</v>
      </c>
      <c r="B17" s="11"/>
      <c r="C17" s="11">
        <f>COUNT(C21:C2191)</f>
        <v>5</v>
      </c>
      <c r="E17" s="16" t="s">
        <v>40</v>
      </c>
      <c r="F17" s="17">
        <f ca="1">ROUND(2*(F16-$C$7)/$C$8,0)/2+F15</f>
        <v>7335.5</v>
      </c>
    </row>
    <row r="18" spans="1:17" ht="14.25" thickTop="1" thickBot="1">
      <c r="A18" s="18" t="s">
        <v>4</v>
      </c>
      <c r="B18" s="11"/>
      <c r="C18" s="21">
        <f ca="1">+C15</f>
        <v>59766.472060712164</v>
      </c>
      <c r="D18" s="22">
        <f ca="1">+C16</f>
        <v>1.1088966955833572</v>
      </c>
      <c r="E18" s="16" t="s">
        <v>30</v>
      </c>
      <c r="F18" s="25">
        <f ca="1">ROUND(2*(F16-$C$15)/$C$16,0)/2+F15</f>
        <v>368.5</v>
      </c>
    </row>
    <row r="19" spans="1:17" ht="13.5" thickTop="1">
      <c r="E19" s="16" t="s">
        <v>31</v>
      </c>
      <c r="F19" s="20">
        <f ca="1">+$C$15+$C$16*F18-15018.5-$C$5/24</f>
        <v>45156.996326367967</v>
      </c>
    </row>
    <row r="20" spans="1:17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44</v>
      </c>
      <c r="I20" s="6" t="s">
        <v>45</v>
      </c>
      <c r="J20" s="6" t="s">
        <v>46</v>
      </c>
      <c r="K20" s="6" t="s">
        <v>47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7">
      <c r="A21" t="s">
        <v>36</v>
      </c>
      <c r="C21" s="9">
        <v>52040.789000000004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-2.1741709024183714E-4</v>
      </c>
      <c r="Q21" s="2">
        <f>+C21-15018.5</f>
        <v>37022.289000000004</v>
      </c>
    </row>
    <row r="22" spans="1:17">
      <c r="A22" s="35" t="s">
        <v>42</v>
      </c>
      <c r="B22" s="36" t="s">
        <v>41</v>
      </c>
      <c r="C22" s="37">
        <v>54999.324999999997</v>
      </c>
      <c r="D22" s="37">
        <v>1.2E-2</v>
      </c>
      <c r="E22">
        <f>+(C22-C$7)/C$8</f>
        <v>2667.9989214507682</v>
      </c>
      <c r="F22">
        <f>ROUND(2*E22,0)/2</f>
        <v>2668</v>
      </c>
      <c r="G22">
        <f>+C22-(C$7+F22*C$8)</f>
        <v>-1.1960000047110952E-3</v>
      </c>
      <c r="I22">
        <f>+G22</f>
        <v>-1.1960000047110952E-3</v>
      </c>
      <c r="O22">
        <f ca="1">+C$11+C$12*$F22</f>
        <v>-1.0296006932287471E-3</v>
      </c>
      <c r="Q22" s="2">
        <f>+C22-15018.5</f>
        <v>39980.824999999997</v>
      </c>
    </row>
    <row r="23" spans="1:17">
      <c r="A23" s="41" t="s">
        <v>48</v>
      </c>
      <c r="B23" s="42" t="s">
        <v>41</v>
      </c>
      <c r="C23" s="41">
        <v>56160.343999999997</v>
      </c>
      <c r="D23" s="41" t="s">
        <v>49</v>
      </c>
      <c r="E23">
        <f>+(C23-C$7)/C$8</f>
        <v>3715.0023852530876</v>
      </c>
      <c r="F23">
        <f>ROUND(2*E23,0)/2</f>
        <v>3715</v>
      </c>
      <c r="G23">
        <f>+C23-(C$7+F23*C$8)</f>
        <v>2.6449999932083301E-3</v>
      </c>
      <c r="I23">
        <f>+G23</f>
        <v>2.6449999932083301E-3</v>
      </c>
      <c r="O23">
        <f ca="1">+C$11+C$12*$F23</f>
        <v>-1.3483249182389776E-3</v>
      </c>
      <c r="Q23" s="2">
        <f>+C23-15018.5</f>
        <v>41141.843999999997</v>
      </c>
    </row>
    <row r="24" spans="1:17">
      <c r="A24" s="38" t="s">
        <v>43</v>
      </c>
      <c r="B24" s="39" t="s">
        <v>41</v>
      </c>
      <c r="C24" s="40">
        <v>57577.502999999997</v>
      </c>
      <c r="D24" s="40">
        <v>7.0000000000000001E-3</v>
      </c>
      <c r="E24">
        <f>+(C24-C$7)/C$8</f>
        <v>4992.9921354282615</v>
      </c>
      <c r="F24">
        <f>ROUND(2*E24,0)/2</f>
        <v>4993</v>
      </c>
      <c r="G24">
        <f>+C24-(C$7+F24*C$8)</f>
        <v>-8.7210000056074932E-3</v>
      </c>
      <c r="I24">
        <f>+G24</f>
        <v>-8.7210000056074932E-3</v>
      </c>
      <c r="O24">
        <f ca="1">+C$11+C$12*$F24</f>
        <v>-1.7373693877357058E-3</v>
      </c>
      <c r="Q24" s="2">
        <f>+C24-15018.5</f>
        <v>42559.002999999997</v>
      </c>
    </row>
    <row r="25" spans="1:17">
      <c r="A25" s="43" t="s">
        <v>50</v>
      </c>
      <c r="B25" s="43" t="s">
        <v>41</v>
      </c>
      <c r="C25" s="44">
        <v>59766.475000000093</v>
      </c>
      <c r="D25" s="45">
        <v>7.0000000000000001E-3</v>
      </c>
      <c r="E25">
        <f>+(C25-C$7)/C$8</f>
        <v>6967.0005419800837</v>
      </c>
      <c r="F25">
        <f>ROUND(2*E25,0)/2</f>
        <v>6967</v>
      </c>
      <c r="G25">
        <f>+C25-(C$7+F25*C$8)</f>
        <v>6.0100008704466745E-4</v>
      </c>
      <c r="I25">
        <f>+G25</f>
        <v>6.0100008704466745E-4</v>
      </c>
      <c r="O25">
        <f ca="1">+C$11+C$12*$F25</f>
        <v>-2.3382878406203234E-3</v>
      </c>
      <c r="Q25" s="2">
        <f>+C25-15018.5</f>
        <v>44747.975000000093</v>
      </c>
    </row>
    <row r="26" spans="1:17">
      <c r="C26" s="9"/>
      <c r="D26" s="9"/>
      <c r="Q26" s="2"/>
    </row>
    <row r="27" spans="1:17">
      <c r="C27" s="9"/>
      <c r="D27" s="9"/>
      <c r="Q27" s="2"/>
    </row>
    <row r="28" spans="1:17">
      <c r="C28" s="9"/>
      <c r="D28" s="9"/>
      <c r="Q28" s="2"/>
    </row>
    <row r="29" spans="1:17">
      <c r="C29" s="9"/>
      <c r="D29" s="9"/>
      <c r="Q29" s="2"/>
    </row>
    <row r="30" spans="1:17">
      <c r="C30" s="9"/>
      <c r="D30" s="9"/>
      <c r="Q30" s="2"/>
    </row>
    <row r="31" spans="1:17">
      <c r="C31" s="9"/>
      <c r="D31" s="9"/>
      <c r="Q31" s="2"/>
    </row>
    <row r="32" spans="1:17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2023-08-17T07:39:06Z</dcterms:modified>
</cp:coreProperties>
</file>