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32B0968-CF13-4396-9170-AE184D8DD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93" i="3" l="1"/>
  <c r="F193" i="3"/>
  <c r="G193" i="3" s="1"/>
  <c r="K193" i="3" s="1"/>
  <c r="Q193" i="3"/>
  <c r="E192" i="3"/>
  <c r="F192" i="3" s="1"/>
  <c r="G192" i="3" s="1"/>
  <c r="K192" i="3" s="1"/>
  <c r="Q192" i="3"/>
  <c r="Q187" i="3"/>
  <c r="Q190" i="3"/>
  <c r="Q191" i="3"/>
  <c r="Q185" i="3"/>
  <c r="Q186" i="3"/>
  <c r="Q188" i="3"/>
  <c r="Q189" i="3"/>
  <c r="C7" i="3"/>
  <c r="E187" i="3" s="1"/>
  <c r="F187" i="3" s="1"/>
  <c r="G187" i="3" s="1"/>
  <c r="K187" i="3" s="1"/>
  <c r="C9" i="3"/>
  <c r="D9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H34" i="3"/>
  <c r="Q34" i="3"/>
  <c r="E35" i="3"/>
  <c r="F35" i="3" s="1"/>
  <c r="G35" i="3" s="1"/>
  <c r="I35" i="3" s="1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E48" i="3"/>
  <c r="F48" i="3" s="1"/>
  <c r="G48" i="3" s="1"/>
  <c r="I48" i="3" s="1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E65" i="3"/>
  <c r="F65" i="3" s="1"/>
  <c r="G65" i="3" s="1"/>
  <c r="I65" i="3" s="1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E78" i="3"/>
  <c r="F78" i="3" s="1"/>
  <c r="G78" i="3" s="1"/>
  <c r="J78" i="3" s="1"/>
  <c r="Q78" i="3"/>
  <c r="Q79" i="3"/>
  <c r="Q80" i="3"/>
  <c r="Q81" i="3"/>
  <c r="E82" i="3"/>
  <c r="F82" i="3" s="1"/>
  <c r="G82" i="3" s="1"/>
  <c r="I82" i="3" s="1"/>
  <c r="Q82" i="3"/>
  <c r="Q83" i="3"/>
  <c r="Q84" i="3"/>
  <c r="E85" i="3"/>
  <c r="F85" i="3" s="1"/>
  <c r="G85" i="3" s="1"/>
  <c r="J85" i="3" s="1"/>
  <c r="Q85" i="3"/>
  <c r="Q86" i="3"/>
  <c r="Q87" i="3"/>
  <c r="Q88" i="3"/>
  <c r="Q89" i="3"/>
  <c r="Q90" i="3"/>
  <c r="Q91" i="3"/>
  <c r="E92" i="3"/>
  <c r="F92" i="3" s="1"/>
  <c r="G92" i="3" s="1"/>
  <c r="I92" i="3" s="1"/>
  <c r="Q92" i="3"/>
  <c r="Q93" i="3"/>
  <c r="Q94" i="3"/>
  <c r="Q95" i="3"/>
  <c r="Q96" i="3"/>
  <c r="Q97" i="3"/>
  <c r="Q98" i="3"/>
  <c r="E99" i="3"/>
  <c r="F99" i="3" s="1"/>
  <c r="G99" i="3" s="1"/>
  <c r="I99" i="3" s="1"/>
  <c r="Q99" i="3"/>
  <c r="Q100" i="3"/>
  <c r="Q101" i="3"/>
  <c r="E102" i="3"/>
  <c r="F102" i="3" s="1"/>
  <c r="Q102" i="3"/>
  <c r="Q103" i="3"/>
  <c r="Q104" i="3"/>
  <c r="E105" i="3"/>
  <c r="F105" i="3" s="1"/>
  <c r="G105" i="3" s="1"/>
  <c r="I105" i="3" s="1"/>
  <c r="Q105" i="3"/>
  <c r="Q106" i="3"/>
  <c r="Q107" i="3"/>
  <c r="E108" i="3"/>
  <c r="F108" i="3" s="1"/>
  <c r="G108" i="3" s="1"/>
  <c r="J108" i="3" s="1"/>
  <c r="Q108" i="3"/>
  <c r="Q109" i="3"/>
  <c r="Q110" i="3"/>
  <c r="Q111" i="3"/>
  <c r="Q112" i="3"/>
  <c r="Q113" i="3"/>
  <c r="Q114" i="3"/>
  <c r="Q115" i="3"/>
  <c r="Q116" i="3"/>
  <c r="E117" i="3"/>
  <c r="F117" i="3" s="1"/>
  <c r="G117" i="3" s="1"/>
  <c r="J117" i="3" s="1"/>
  <c r="Q117" i="3"/>
  <c r="Q118" i="3"/>
  <c r="Q119" i="3"/>
  <c r="E120" i="3"/>
  <c r="F120" i="3" s="1"/>
  <c r="G120" i="3" s="1"/>
  <c r="J120" i="3" s="1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E135" i="3"/>
  <c r="F135" i="3" s="1"/>
  <c r="G135" i="3" s="1"/>
  <c r="J135" i="3" s="1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E148" i="3"/>
  <c r="F148" i="3" s="1"/>
  <c r="G148" i="3" s="1"/>
  <c r="K148" i="3" s="1"/>
  <c r="Q148" i="3"/>
  <c r="Q149" i="3"/>
  <c r="Q150" i="3"/>
  <c r="Q151" i="3"/>
  <c r="Q152" i="3"/>
  <c r="Q153" i="3"/>
  <c r="Q154" i="3"/>
  <c r="Q155" i="3"/>
  <c r="Q156" i="3"/>
  <c r="E157" i="3"/>
  <c r="F157" i="3" s="1"/>
  <c r="G157" i="3" s="1"/>
  <c r="K157" i="3" s="1"/>
  <c r="Q157" i="3"/>
  <c r="Q158" i="3"/>
  <c r="Q159" i="3"/>
  <c r="E160" i="3"/>
  <c r="F160" i="3" s="1"/>
  <c r="Q160" i="3"/>
  <c r="Q161" i="3"/>
  <c r="Q162" i="3"/>
  <c r="E163" i="3"/>
  <c r="F163" i="3" s="1"/>
  <c r="G163" i="3" s="1"/>
  <c r="K163" i="3" s="1"/>
  <c r="Q163" i="3"/>
  <c r="Q164" i="3"/>
  <c r="Q165" i="3"/>
  <c r="E166" i="3"/>
  <c r="F166" i="3" s="1"/>
  <c r="G166" i="3" s="1"/>
  <c r="K166" i="3" s="1"/>
  <c r="Q166" i="3"/>
  <c r="Q167" i="3"/>
  <c r="Q168" i="3"/>
  <c r="Q169" i="3"/>
  <c r="Q170" i="3"/>
  <c r="Q171" i="3"/>
  <c r="Q172" i="3"/>
  <c r="Q173" i="3"/>
  <c r="Q174" i="3"/>
  <c r="E175" i="3"/>
  <c r="F175" i="3" s="1"/>
  <c r="G175" i="3" s="1"/>
  <c r="K175" i="3" s="1"/>
  <c r="Q175" i="3"/>
  <c r="Q176" i="3"/>
  <c r="Q177" i="3"/>
  <c r="E178" i="3"/>
  <c r="F178" i="3" s="1"/>
  <c r="G178" i="3" s="1"/>
  <c r="K178" i="3" s="1"/>
  <c r="Q178" i="3"/>
  <c r="Q179" i="3"/>
  <c r="Q180" i="3"/>
  <c r="Q181" i="3"/>
  <c r="Q182" i="3"/>
  <c r="Q183" i="3"/>
  <c r="Q184" i="3"/>
  <c r="C7" i="1"/>
  <c r="C8" i="1"/>
  <c r="C18" i="1"/>
  <c r="E21" i="1"/>
  <c r="F21" i="1"/>
  <c r="G21" i="1"/>
  <c r="Q21" i="1"/>
  <c r="E22" i="1"/>
  <c r="F22" i="1"/>
  <c r="G22" i="1"/>
  <c r="K22" i="1"/>
  <c r="Q22" i="1"/>
  <c r="E23" i="1"/>
  <c r="F23" i="1"/>
  <c r="G23" i="1"/>
  <c r="J23" i="1"/>
  <c r="Q23" i="1"/>
  <c r="E24" i="1"/>
  <c r="F24" i="1"/>
  <c r="G24" i="1"/>
  <c r="J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E46" i="1"/>
  <c r="F46" i="1"/>
  <c r="G46" i="1"/>
  <c r="J46" i="1"/>
  <c r="Q46" i="1"/>
  <c r="E47" i="1"/>
  <c r="F47" i="1"/>
  <c r="G47" i="1"/>
  <c r="J47" i="1"/>
  <c r="Q47" i="1"/>
  <c r="E48" i="1"/>
  <c r="F48" i="1"/>
  <c r="G48" i="1"/>
  <c r="J48" i="1"/>
  <c r="Q48" i="1"/>
  <c r="E49" i="1"/>
  <c r="F49" i="1"/>
  <c r="G49" i="1"/>
  <c r="J49" i="1"/>
  <c r="Q49" i="1"/>
  <c r="E50" i="1"/>
  <c r="F50" i="1"/>
  <c r="G50" i="1"/>
  <c r="J50" i="1"/>
  <c r="Q50" i="1"/>
  <c r="E51" i="1"/>
  <c r="F51" i="1"/>
  <c r="G51" i="1"/>
  <c r="J51" i="1"/>
  <c r="Q51" i="1"/>
  <c r="E52" i="1"/>
  <c r="F52" i="1"/>
  <c r="G52" i="1"/>
  <c r="J52" i="1"/>
  <c r="Q52" i="1"/>
  <c r="E53" i="1"/>
  <c r="F53" i="1"/>
  <c r="G53" i="1"/>
  <c r="J53" i="1"/>
  <c r="Q53" i="1"/>
  <c r="E54" i="1"/>
  <c r="F54" i="1"/>
  <c r="G54" i="1"/>
  <c r="J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J59" i="1"/>
  <c r="Q59" i="1"/>
  <c r="E60" i="1"/>
  <c r="F60" i="1"/>
  <c r="G60" i="1"/>
  <c r="J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J63" i="1"/>
  <c r="Q63" i="1"/>
  <c r="E64" i="1"/>
  <c r="F64" i="1"/>
  <c r="G64" i="1"/>
  <c r="J64" i="1"/>
  <c r="Q64" i="1"/>
  <c r="E65" i="1"/>
  <c r="F65" i="1"/>
  <c r="G65" i="1"/>
  <c r="J65" i="1"/>
  <c r="Q65" i="1"/>
  <c r="E66" i="1"/>
  <c r="F66" i="1"/>
  <c r="G66" i="1"/>
  <c r="J66" i="1"/>
  <c r="Q66" i="1"/>
  <c r="E67" i="1"/>
  <c r="F67" i="1"/>
  <c r="G67" i="1"/>
  <c r="J67" i="1"/>
  <c r="Q67" i="1"/>
  <c r="E68" i="1"/>
  <c r="F68" i="1"/>
  <c r="G68" i="1"/>
  <c r="J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K71" i="1"/>
  <c r="Q71" i="1"/>
  <c r="E72" i="1"/>
  <c r="F72" i="1"/>
  <c r="G72" i="1"/>
  <c r="J72" i="1"/>
  <c r="Q72" i="1"/>
  <c r="E73" i="1"/>
  <c r="F73" i="1"/>
  <c r="G73" i="1"/>
  <c r="J73" i="1"/>
  <c r="Q73" i="1"/>
  <c r="E74" i="1"/>
  <c r="F74" i="1"/>
  <c r="G74" i="1"/>
  <c r="J74" i="1"/>
  <c r="Q74" i="1"/>
  <c r="E75" i="1"/>
  <c r="F75" i="1"/>
  <c r="G75" i="1"/>
  <c r="J75" i="1"/>
  <c r="Q75" i="1"/>
  <c r="E76" i="1"/>
  <c r="F76" i="1"/>
  <c r="G76" i="1"/>
  <c r="J76" i="1"/>
  <c r="Q76" i="1"/>
  <c r="E77" i="1"/>
  <c r="F77" i="1"/>
  <c r="G77" i="1"/>
  <c r="J77" i="1"/>
  <c r="Q77" i="1"/>
  <c r="E78" i="1"/>
  <c r="F78" i="1"/>
  <c r="G78" i="1"/>
  <c r="J78" i="1"/>
  <c r="Q78" i="1"/>
  <c r="E79" i="1"/>
  <c r="F79" i="1"/>
  <c r="G79" i="1"/>
  <c r="J79" i="1"/>
  <c r="Q79" i="1"/>
  <c r="E80" i="1"/>
  <c r="F80" i="1"/>
  <c r="G80" i="1"/>
  <c r="J80" i="1"/>
  <c r="Q80" i="1"/>
  <c r="E81" i="1"/>
  <c r="F81" i="1"/>
  <c r="G81" i="1"/>
  <c r="J81" i="1"/>
  <c r="Q81" i="1"/>
  <c r="E82" i="1"/>
  <c r="F82" i="1"/>
  <c r="G82" i="1"/>
  <c r="K82" i="1"/>
  <c r="Q82" i="1"/>
  <c r="A11" i="2"/>
  <c r="B11" i="2"/>
  <c r="C11" i="2"/>
  <c r="D11" i="2"/>
  <c r="G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B19" i="2"/>
  <c r="C19" i="2"/>
  <c r="D19" i="2"/>
  <c r="G19" i="2"/>
  <c r="H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D23" i="2"/>
  <c r="G23" i="2"/>
  <c r="C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H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C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D47" i="2"/>
  <c r="G47" i="2"/>
  <c r="C47" i="2"/>
  <c r="H47" i="2"/>
  <c r="B47" i="2"/>
  <c r="A48" i="2"/>
  <c r="B48" i="2"/>
  <c r="F48" i="2"/>
  <c r="D48" i="2"/>
  <c r="G48" i="2"/>
  <c r="C48" i="2"/>
  <c r="H48" i="2"/>
  <c r="A49" i="2"/>
  <c r="F49" i="2"/>
  <c r="D49" i="2"/>
  <c r="G49" i="2"/>
  <c r="C49" i="2"/>
  <c r="H49" i="2"/>
  <c r="B49" i="2"/>
  <c r="A50" i="2"/>
  <c r="B50" i="2"/>
  <c r="F50" i="2"/>
  <c r="D50" i="2"/>
  <c r="G50" i="2"/>
  <c r="C50" i="2"/>
  <c r="H50" i="2"/>
  <c r="A51" i="2"/>
  <c r="B51" i="2"/>
  <c r="D51" i="2"/>
  <c r="G51" i="2"/>
  <c r="C51" i="2"/>
  <c r="H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B54" i="2"/>
  <c r="C54" i="2"/>
  <c r="E54" i="2"/>
  <c r="D54" i="2"/>
  <c r="G54" i="2"/>
  <c r="H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B57" i="2"/>
  <c r="D57" i="2"/>
  <c r="G57" i="2"/>
  <c r="C57" i="2"/>
  <c r="H57" i="2"/>
  <c r="A58" i="2"/>
  <c r="C58" i="2"/>
  <c r="D58" i="2"/>
  <c r="G58" i="2"/>
  <c r="H58" i="2"/>
  <c r="B58" i="2"/>
  <c r="A59" i="2"/>
  <c r="D59" i="2"/>
  <c r="G59" i="2"/>
  <c r="C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C68" i="2"/>
  <c r="D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B71" i="2"/>
  <c r="D71" i="2"/>
  <c r="G71" i="2"/>
  <c r="C71" i="2"/>
  <c r="H71" i="2"/>
  <c r="A72" i="2"/>
  <c r="B72" i="2"/>
  <c r="C72" i="2"/>
  <c r="D72" i="2"/>
  <c r="G72" i="2"/>
  <c r="H72" i="2"/>
  <c r="A73" i="2"/>
  <c r="B73" i="2"/>
  <c r="C73" i="2"/>
  <c r="D73" i="2"/>
  <c r="G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C80" i="2"/>
  <c r="D80" i="2"/>
  <c r="G80" i="2"/>
  <c r="H80" i="2"/>
  <c r="B80" i="2"/>
  <c r="A81" i="2"/>
  <c r="B81" i="2"/>
  <c r="C81" i="2"/>
  <c r="D81" i="2"/>
  <c r="G81" i="2"/>
  <c r="H81" i="2"/>
  <c r="A82" i="2"/>
  <c r="C82" i="2"/>
  <c r="D82" i="2"/>
  <c r="G82" i="2"/>
  <c r="H82" i="2"/>
  <c r="B82" i="2"/>
  <c r="A83" i="2"/>
  <c r="D83" i="2"/>
  <c r="G83" i="2"/>
  <c r="C83" i="2"/>
  <c r="H83" i="2"/>
  <c r="B83" i="2"/>
  <c r="A84" i="2"/>
  <c r="D84" i="2"/>
  <c r="G84" i="2"/>
  <c r="C84" i="2"/>
  <c r="H84" i="2"/>
  <c r="B84" i="2"/>
  <c r="A85" i="2"/>
  <c r="B85" i="2"/>
  <c r="D85" i="2"/>
  <c r="G85" i="2"/>
  <c r="C85" i="2"/>
  <c r="H85" i="2"/>
  <c r="A86" i="2"/>
  <c r="B86" i="2"/>
  <c r="C86" i="2"/>
  <c r="D86" i="2"/>
  <c r="G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C91" i="2"/>
  <c r="D91" i="2"/>
  <c r="G91" i="2"/>
  <c r="H91" i="2"/>
  <c r="B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D94" i="2"/>
  <c r="G94" i="2"/>
  <c r="H94" i="2"/>
  <c r="A95" i="2"/>
  <c r="C95" i="2"/>
  <c r="E95" i="2"/>
  <c r="D95" i="2"/>
  <c r="G95" i="2"/>
  <c r="H95" i="2"/>
  <c r="B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D98" i="2"/>
  <c r="G98" i="2"/>
  <c r="C98" i="2"/>
  <c r="H98" i="2"/>
  <c r="B98" i="2"/>
  <c r="A99" i="2"/>
  <c r="C99" i="2"/>
  <c r="D99" i="2"/>
  <c r="G99" i="2"/>
  <c r="H99" i="2"/>
  <c r="B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C102" i="2"/>
  <c r="D102" i="2"/>
  <c r="G102" i="2"/>
  <c r="H102" i="2"/>
  <c r="A103" i="2"/>
  <c r="C103" i="2"/>
  <c r="D103" i="2"/>
  <c r="G103" i="2"/>
  <c r="H103" i="2"/>
  <c r="B103" i="2"/>
  <c r="A104" i="2"/>
  <c r="D104" i="2"/>
  <c r="G104" i="2"/>
  <c r="C104" i="2"/>
  <c r="H104" i="2"/>
  <c r="B104" i="2"/>
  <c r="A105" i="2"/>
  <c r="D105" i="2"/>
  <c r="G105" i="2"/>
  <c r="C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C110" i="2"/>
  <c r="E110" i="2"/>
  <c r="D110" i="2"/>
  <c r="G110" i="2"/>
  <c r="H110" i="2"/>
  <c r="A111" i="2"/>
  <c r="C111" i="2"/>
  <c r="D111" i="2"/>
  <c r="G111" i="2"/>
  <c r="H111" i="2"/>
  <c r="B111" i="2"/>
  <c r="A112" i="2"/>
  <c r="D112" i="2"/>
  <c r="F112" i="2"/>
  <c r="G112" i="2"/>
  <c r="C112" i="2"/>
  <c r="H112" i="2"/>
  <c r="B112" i="2"/>
  <c r="A113" i="2"/>
  <c r="D113" i="2"/>
  <c r="F113" i="2"/>
  <c r="G113" i="2"/>
  <c r="C113" i="2"/>
  <c r="H113" i="2"/>
  <c r="B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D116" i="2"/>
  <c r="G116" i="2"/>
  <c r="C116" i="2"/>
  <c r="H116" i="2"/>
  <c r="B116" i="2"/>
  <c r="A117" i="2"/>
  <c r="C117" i="2"/>
  <c r="D117" i="2"/>
  <c r="G117" i="2"/>
  <c r="H117" i="2"/>
  <c r="B117" i="2"/>
  <c r="A118" i="2"/>
  <c r="B118" i="2"/>
  <c r="C118" i="2"/>
  <c r="D118" i="2"/>
  <c r="G118" i="2"/>
  <c r="H118" i="2"/>
  <c r="A119" i="2"/>
  <c r="B119" i="2"/>
  <c r="C119" i="2"/>
  <c r="D119" i="2"/>
  <c r="G119" i="2"/>
  <c r="H119" i="2"/>
  <c r="A120" i="2"/>
  <c r="B120" i="2"/>
  <c r="C120" i="2"/>
  <c r="D120" i="2"/>
  <c r="G120" i="2"/>
  <c r="H120" i="2"/>
  <c r="A121" i="2"/>
  <c r="C121" i="2"/>
  <c r="D121" i="2"/>
  <c r="G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C125" i="2"/>
  <c r="D125" i="2"/>
  <c r="G125" i="2"/>
  <c r="H125" i="2"/>
  <c r="B125" i="2"/>
  <c r="A126" i="2"/>
  <c r="B126" i="2"/>
  <c r="C126" i="2"/>
  <c r="D126" i="2"/>
  <c r="G126" i="2"/>
  <c r="H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C129" i="2"/>
  <c r="D129" i="2"/>
  <c r="G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C137" i="2"/>
  <c r="D137" i="2"/>
  <c r="G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C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C145" i="2"/>
  <c r="D145" i="2"/>
  <c r="G145" i="2"/>
  <c r="H145" i="2"/>
  <c r="B145" i="2"/>
  <c r="A146" i="2"/>
  <c r="D146" i="2"/>
  <c r="G146" i="2"/>
  <c r="C146" i="2"/>
  <c r="H146" i="2"/>
  <c r="B146" i="2"/>
  <c r="C12" i="1"/>
  <c r="C16" i="1"/>
  <c r="D18" i="1"/>
  <c r="H21" i="1"/>
  <c r="C11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31" i="1"/>
  <c r="O47" i="1"/>
  <c r="O63" i="1"/>
  <c r="O79" i="1"/>
  <c r="O35" i="1"/>
  <c r="O51" i="1"/>
  <c r="O67" i="1"/>
  <c r="O23" i="1"/>
  <c r="O39" i="1"/>
  <c r="O55" i="1"/>
  <c r="O71" i="1"/>
  <c r="O27" i="1"/>
  <c r="O43" i="1"/>
  <c r="O59" i="1"/>
  <c r="O75" i="1"/>
  <c r="E32" i="3" l="1"/>
  <c r="E50" i="2"/>
  <c r="E184" i="3"/>
  <c r="F184" i="3" s="1"/>
  <c r="E181" i="3"/>
  <c r="F181" i="3" s="1"/>
  <c r="G181" i="3" s="1"/>
  <c r="K181" i="3" s="1"/>
  <c r="E172" i="3"/>
  <c r="F172" i="3" s="1"/>
  <c r="G172" i="3" s="1"/>
  <c r="K172" i="3" s="1"/>
  <c r="G168" i="3"/>
  <c r="K168" i="3" s="1"/>
  <c r="E153" i="3"/>
  <c r="F153" i="3" s="1"/>
  <c r="G153" i="3" s="1"/>
  <c r="K153" i="3" s="1"/>
  <c r="E132" i="3"/>
  <c r="E129" i="3"/>
  <c r="F129" i="3" s="1"/>
  <c r="G129" i="3" s="1"/>
  <c r="J129" i="3" s="1"/>
  <c r="E126" i="3"/>
  <c r="E123" i="3"/>
  <c r="E114" i="3"/>
  <c r="E95" i="3"/>
  <c r="E88" i="3"/>
  <c r="E75" i="3"/>
  <c r="E71" i="3"/>
  <c r="E68" i="3"/>
  <c r="E61" i="3"/>
  <c r="E58" i="3"/>
  <c r="F58" i="3" s="1"/>
  <c r="G58" i="3" s="1"/>
  <c r="I58" i="3" s="1"/>
  <c r="E54" i="3"/>
  <c r="E41" i="3"/>
  <c r="E22" i="3"/>
  <c r="E185" i="3"/>
  <c r="F185" i="3" s="1"/>
  <c r="G185" i="3" s="1"/>
  <c r="K185" i="3" s="1"/>
  <c r="E25" i="3"/>
  <c r="E122" i="2"/>
  <c r="E106" i="2"/>
  <c r="E177" i="3"/>
  <c r="F177" i="3" s="1"/>
  <c r="G177" i="3" s="1"/>
  <c r="K177" i="3" s="1"/>
  <c r="E162" i="3"/>
  <c r="E159" i="3"/>
  <c r="E150" i="3"/>
  <c r="E147" i="3"/>
  <c r="F147" i="3" s="1"/>
  <c r="G147" i="3" s="1"/>
  <c r="K147" i="3" s="1"/>
  <c r="E144" i="3"/>
  <c r="E141" i="3"/>
  <c r="E138" i="3"/>
  <c r="E119" i="3"/>
  <c r="E104" i="3"/>
  <c r="E101" i="3"/>
  <c r="E91" i="3"/>
  <c r="E81" i="3"/>
  <c r="E64" i="3"/>
  <c r="E51" i="3"/>
  <c r="E47" i="3"/>
  <c r="E44" i="3"/>
  <c r="E37" i="3"/>
  <c r="E28" i="3"/>
  <c r="E189" i="3"/>
  <c r="F189" i="3" s="1"/>
  <c r="G189" i="3" s="1"/>
  <c r="K189" i="3" s="1"/>
  <c r="E116" i="2"/>
  <c r="E76" i="2"/>
  <c r="E56" i="2"/>
  <c r="E183" i="3"/>
  <c r="F183" i="3" s="1"/>
  <c r="G183" i="3" s="1"/>
  <c r="K183" i="3" s="1"/>
  <c r="E174" i="3"/>
  <c r="F174" i="3" s="1"/>
  <c r="G174" i="3" s="1"/>
  <c r="K174" i="3" s="1"/>
  <c r="E171" i="3"/>
  <c r="F171" i="3" s="1"/>
  <c r="G171" i="3" s="1"/>
  <c r="K171" i="3" s="1"/>
  <c r="E168" i="3"/>
  <c r="F168" i="3" s="1"/>
  <c r="E165" i="3"/>
  <c r="E156" i="3"/>
  <c r="E128" i="3"/>
  <c r="F128" i="3" s="1"/>
  <c r="G128" i="3" s="1"/>
  <c r="K128" i="3" s="1"/>
  <c r="E125" i="3"/>
  <c r="E116" i="3"/>
  <c r="E113" i="3"/>
  <c r="F113" i="3" s="1"/>
  <c r="G113" i="3" s="1"/>
  <c r="J113" i="3" s="1"/>
  <c r="E110" i="3"/>
  <c r="E107" i="3"/>
  <c r="E98" i="3"/>
  <c r="E94" i="3"/>
  <c r="E87" i="3"/>
  <c r="E84" i="3"/>
  <c r="F84" i="3" s="1"/>
  <c r="G84" i="3" s="1"/>
  <c r="I84" i="3" s="1"/>
  <c r="E77" i="3"/>
  <c r="E74" i="3"/>
  <c r="F74" i="3" s="1"/>
  <c r="G74" i="3" s="1"/>
  <c r="I74" i="3" s="1"/>
  <c r="E70" i="3"/>
  <c r="E57" i="3"/>
  <c r="E40" i="3"/>
  <c r="E34" i="3"/>
  <c r="F34" i="3" s="1"/>
  <c r="E31" i="3"/>
  <c r="E24" i="3"/>
  <c r="E21" i="3"/>
  <c r="F21" i="3" s="1"/>
  <c r="G21" i="3" s="1"/>
  <c r="H21" i="3" s="1"/>
  <c r="E191" i="3"/>
  <c r="F191" i="3" s="1"/>
  <c r="G191" i="3" s="1"/>
  <c r="K191" i="3" s="1"/>
  <c r="E180" i="3"/>
  <c r="F180" i="3" s="1"/>
  <c r="G180" i="3" s="1"/>
  <c r="K180" i="3" s="1"/>
  <c r="G176" i="3"/>
  <c r="K176" i="3" s="1"/>
  <c r="E161" i="3"/>
  <c r="E146" i="3"/>
  <c r="E143" i="3"/>
  <c r="E140" i="3"/>
  <c r="F140" i="3" s="1"/>
  <c r="U140" i="3" s="1"/>
  <c r="E137" i="3"/>
  <c r="F137" i="3" s="1"/>
  <c r="G137" i="3" s="1"/>
  <c r="K137" i="3" s="1"/>
  <c r="E134" i="3"/>
  <c r="E131" i="3"/>
  <c r="E122" i="3"/>
  <c r="E103" i="3"/>
  <c r="E90" i="3"/>
  <c r="F90" i="3" s="1"/>
  <c r="G90" i="3" s="1"/>
  <c r="I90" i="3" s="1"/>
  <c r="E80" i="3"/>
  <c r="E67" i="3"/>
  <c r="E63" i="3"/>
  <c r="E60" i="3"/>
  <c r="E53" i="3"/>
  <c r="E50" i="3"/>
  <c r="F50" i="3" s="1"/>
  <c r="G50" i="3" s="1"/>
  <c r="I50" i="3" s="1"/>
  <c r="E46" i="3"/>
  <c r="E27" i="3"/>
  <c r="E188" i="3"/>
  <c r="F188" i="3" s="1"/>
  <c r="G188" i="3" s="1"/>
  <c r="K188" i="3" s="1"/>
  <c r="E29" i="3"/>
  <c r="F29" i="3" s="1"/>
  <c r="G29" i="3" s="1"/>
  <c r="H29" i="3" s="1"/>
  <c r="E78" i="2"/>
  <c r="E15" i="2"/>
  <c r="E170" i="3"/>
  <c r="F170" i="3" s="1"/>
  <c r="G170" i="3" s="1"/>
  <c r="K170" i="3" s="1"/>
  <c r="E167" i="3"/>
  <c r="F167" i="3" s="1"/>
  <c r="G167" i="3" s="1"/>
  <c r="K167" i="3" s="1"/>
  <c r="E158" i="3"/>
  <c r="F158" i="3" s="1"/>
  <c r="G158" i="3" s="1"/>
  <c r="K158" i="3" s="1"/>
  <c r="E155" i="3"/>
  <c r="F155" i="3" s="1"/>
  <c r="G155" i="3" s="1"/>
  <c r="K155" i="3" s="1"/>
  <c r="E152" i="3"/>
  <c r="E149" i="3"/>
  <c r="E127" i="3"/>
  <c r="F127" i="3" s="1"/>
  <c r="G127" i="3" s="1"/>
  <c r="K127" i="3" s="1"/>
  <c r="E112" i="3"/>
  <c r="E109" i="3"/>
  <c r="F109" i="3" s="1"/>
  <c r="G109" i="3" s="1"/>
  <c r="J109" i="3" s="1"/>
  <c r="E100" i="3"/>
  <c r="E97" i="3"/>
  <c r="F97" i="3" s="1"/>
  <c r="G97" i="3" s="1"/>
  <c r="I97" i="3" s="1"/>
  <c r="E93" i="3"/>
  <c r="E86" i="3"/>
  <c r="E73" i="3"/>
  <c r="E56" i="3"/>
  <c r="E43" i="3"/>
  <c r="E39" i="3"/>
  <c r="E36" i="3"/>
  <c r="E33" i="3"/>
  <c r="F17" i="3"/>
  <c r="E190" i="3"/>
  <c r="F190" i="3" s="1"/>
  <c r="G190" i="3" s="1"/>
  <c r="K190" i="3" s="1"/>
  <c r="E146" i="2"/>
  <c r="E66" i="2"/>
  <c r="E182" i="3"/>
  <c r="F182" i="3" s="1"/>
  <c r="G182" i="3" s="1"/>
  <c r="K182" i="3" s="1"/>
  <c r="E179" i="3"/>
  <c r="F179" i="3" s="1"/>
  <c r="G179" i="3" s="1"/>
  <c r="K179" i="3" s="1"/>
  <c r="E176" i="3"/>
  <c r="F176" i="3" s="1"/>
  <c r="E173" i="3"/>
  <c r="F173" i="3" s="1"/>
  <c r="G173" i="3" s="1"/>
  <c r="K173" i="3" s="1"/>
  <c r="E164" i="3"/>
  <c r="F164" i="3" s="1"/>
  <c r="G164" i="3" s="1"/>
  <c r="K164" i="3" s="1"/>
  <c r="G160" i="3"/>
  <c r="K160" i="3" s="1"/>
  <c r="E145" i="3"/>
  <c r="E136" i="3"/>
  <c r="E133" i="3"/>
  <c r="E124" i="3"/>
  <c r="E121" i="3"/>
  <c r="F121" i="3" s="1"/>
  <c r="G121" i="3" s="1"/>
  <c r="E118" i="3"/>
  <c r="E115" i="3"/>
  <c r="E106" i="3"/>
  <c r="G102" i="3"/>
  <c r="I102" i="3" s="1"/>
  <c r="E89" i="3"/>
  <c r="E83" i="3"/>
  <c r="E79" i="3"/>
  <c r="E76" i="3"/>
  <c r="E69" i="3"/>
  <c r="E66" i="3"/>
  <c r="F66" i="3" s="1"/>
  <c r="G66" i="3" s="1"/>
  <c r="I66" i="3" s="1"/>
  <c r="E62" i="3"/>
  <c r="E49" i="3"/>
  <c r="E30" i="3"/>
  <c r="E26" i="3"/>
  <c r="E23" i="3"/>
  <c r="E186" i="3"/>
  <c r="F186" i="3" s="1"/>
  <c r="G186" i="3" s="1"/>
  <c r="K186" i="3" s="1"/>
  <c r="E125" i="2"/>
  <c r="E31" i="2"/>
  <c r="G184" i="3"/>
  <c r="K184" i="3" s="1"/>
  <c r="E169" i="3"/>
  <c r="F169" i="3" s="1"/>
  <c r="G169" i="3" s="1"/>
  <c r="K169" i="3" s="1"/>
  <c r="E154" i="3"/>
  <c r="E151" i="3"/>
  <c r="E142" i="3"/>
  <c r="E139" i="3"/>
  <c r="F139" i="3" s="1"/>
  <c r="U139" i="3" s="1"/>
  <c r="E130" i="3"/>
  <c r="E111" i="3"/>
  <c r="E62" i="2" s="1"/>
  <c r="E96" i="3"/>
  <c r="E72" i="3"/>
  <c r="E59" i="3"/>
  <c r="E55" i="3"/>
  <c r="E52" i="3"/>
  <c r="E45" i="3"/>
  <c r="E42" i="3"/>
  <c r="F42" i="3" s="1"/>
  <c r="G42" i="3" s="1"/>
  <c r="I42" i="3" s="1"/>
  <c r="E38" i="3"/>
  <c r="E145" i="2"/>
  <c r="E131" i="2"/>
  <c r="E73" i="2"/>
  <c r="E48" i="2"/>
  <c r="F111" i="3"/>
  <c r="G111" i="3" s="1"/>
  <c r="I111" i="3" s="1"/>
  <c r="E90" i="2"/>
  <c r="E82" i="2"/>
  <c r="E59" i="2"/>
  <c r="E32" i="2"/>
  <c r="E24" i="2"/>
  <c r="E119" i="2"/>
  <c r="E109" i="2"/>
  <c r="E17" i="2"/>
  <c r="E136" i="2"/>
  <c r="F55" i="3" l="1"/>
  <c r="G55" i="3" s="1"/>
  <c r="I55" i="3" s="1"/>
  <c r="E21" i="2"/>
  <c r="F142" i="3"/>
  <c r="G142" i="3" s="1"/>
  <c r="K142" i="3" s="1"/>
  <c r="E138" i="2"/>
  <c r="F23" i="3"/>
  <c r="G23" i="3" s="1"/>
  <c r="H23" i="3" s="1"/>
  <c r="E84" i="2"/>
  <c r="F79" i="3"/>
  <c r="G79" i="3" s="1"/>
  <c r="J79" i="3" s="1"/>
  <c r="E107" i="2"/>
  <c r="F124" i="3"/>
  <c r="G124" i="3" s="1"/>
  <c r="J124" i="3" s="1"/>
  <c r="E128" i="2"/>
  <c r="F39" i="3"/>
  <c r="G39" i="3" s="1"/>
  <c r="I39" i="3" s="1"/>
  <c r="E99" i="2"/>
  <c r="F53" i="3"/>
  <c r="G53" i="3" s="1"/>
  <c r="I53" i="3" s="1"/>
  <c r="E19" i="2"/>
  <c r="E126" i="2"/>
  <c r="F122" i="3"/>
  <c r="G122" i="3" s="1"/>
  <c r="F57" i="3"/>
  <c r="G57" i="3" s="1"/>
  <c r="I57" i="3" s="1"/>
  <c r="E23" i="2"/>
  <c r="E61" i="2"/>
  <c r="F107" i="3"/>
  <c r="G107" i="3" s="1"/>
  <c r="I107" i="3" s="1"/>
  <c r="E134" i="2"/>
  <c r="F132" i="3"/>
  <c r="G132" i="3" s="1"/>
  <c r="J132" i="3" s="1"/>
  <c r="E102" i="2"/>
  <c r="F59" i="3"/>
  <c r="G59" i="3" s="1"/>
  <c r="I59" i="3" s="1"/>
  <c r="E25" i="2"/>
  <c r="F151" i="3"/>
  <c r="G151" i="3" s="1"/>
  <c r="K151" i="3" s="1"/>
  <c r="E71" i="2"/>
  <c r="F26" i="3"/>
  <c r="G26" i="3" s="1"/>
  <c r="H26" i="3" s="1"/>
  <c r="E87" i="2"/>
  <c r="E44" i="2"/>
  <c r="F83" i="3"/>
  <c r="G83" i="3" s="1"/>
  <c r="I83" i="3" s="1"/>
  <c r="F133" i="3"/>
  <c r="G133" i="3" s="1"/>
  <c r="J133" i="3" s="1"/>
  <c r="E135" i="2"/>
  <c r="F43" i="3"/>
  <c r="G43" i="3" s="1"/>
  <c r="I43" i="3" s="1"/>
  <c r="E103" i="2"/>
  <c r="F112" i="3"/>
  <c r="G112" i="3" s="1"/>
  <c r="K112" i="3" s="1"/>
  <c r="E118" i="2"/>
  <c r="F60" i="3"/>
  <c r="G60" i="3" s="1"/>
  <c r="I60" i="3" s="1"/>
  <c r="E26" i="2"/>
  <c r="F131" i="3"/>
  <c r="G131" i="3" s="1"/>
  <c r="J131" i="3" s="1"/>
  <c r="E133" i="2"/>
  <c r="F70" i="3"/>
  <c r="G70" i="3" s="1"/>
  <c r="I70" i="3" s="1"/>
  <c r="E36" i="2"/>
  <c r="E117" i="2"/>
  <c r="F110" i="3"/>
  <c r="G110" i="3" s="1"/>
  <c r="J110" i="3" s="1"/>
  <c r="F28" i="3"/>
  <c r="G28" i="3" s="1"/>
  <c r="H28" i="3" s="1"/>
  <c r="E89" i="2"/>
  <c r="F101" i="3"/>
  <c r="G101" i="3" s="1"/>
  <c r="J101" i="3" s="1"/>
  <c r="E115" i="2"/>
  <c r="E70" i="2"/>
  <c r="F150" i="3"/>
  <c r="G150" i="3" s="1"/>
  <c r="K150" i="3" s="1"/>
  <c r="F22" i="3"/>
  <c r="G22" i="3" s="1"/>
  <c r="H22" i="3" s="1"/>
  <c r="E83" i="2"/>
  <c r="E46" i="2"/>
  <c r="F88" i="3"/>
  <c r="U88" i="3" s="1"/>
  <c r="E41" i="2"/>
  <c r="F75" i="3"/>
  <c r="G75" i="3" s="1"/>
  <c r="I75" i="3" s="1"/>
  <c r="F72" i="3"/>
  <c r="G72" i="3" s="1"/>
  <c r="I72" i="3" s="1"/>
  <c r="E38" i="2"/>
  <c r="F154" i="3"/>
  <c r="G154" i="3" s="1"/>
  <c r="K154" i="3" s="1"/>
  <c r="E74" i="2"/>
  <c r="F30" i="3"/>
  <c r="G30" i="3" s="1"/>
  <c r="H30" i="3" s="1"/>
  <c r="E91" i="2"/>
  <c r="F89" i="3"/>
  <c r="G89" i="3" s="1"/>
  <c r="I89" i="3" s="1"/>
  <c r="E47" i="2"/>
  <c r="F136" i="3"/>
  <c r="G136" i="3" s="1"/>
  <c r="J136" i="3" s="1"/>
  <c r="E67" i="2"/>
  <c r="F56" i="3"/>
  <c r="G56" i="3" s="1"/>
  <c r="I56" i="3" s="1"/>
  <c r="E22" i="2"/>
  <c r="F63" i="3"/>
  <c r="G63" i="3" s="1"/>
  <c r="I63" i="3" s="1"/>
  <c r="E29" i="2"/>
  <c r="E65" i="2"/>
  <c r="F134" i="3"/>
  <c r="G134" i="3" s="1"/>
  <c r="J134" i="3" s="1"/>
  <c r="E97" i="2"/>
  <c r="F37" i="3"/>
  <c r="G37" i="3" s="1"/>
  <c r="J37" i="3" s="1"/>
  <c r="F104" i="3"/>
  <c r="G104" i="3" s="1"/>
  <c r="I104" i="3" s="1"/>
  <c r="E58" i="2"/>
  <c r="F159" i="3"/>
  <c r="G159" i="3" s="1"/>
  <c r="K159" i="3" s="1"/>
  <c r="E77" i="2"/>
  <c r="F41" i="3"/>
  <c r="G41" i="3" s="1"/>
  <c r="I41" i="3" s="1"/>
  <c r="E101" i="2"/>
  <c r="F95" i="3"/>
  <c r="G95" i="3" s="1"/>
  <c r="J95" i="3" s="1"/>
  <c r="E114" i="2"/>
  <c r="F96" i="3"/>
  <c r="G96" i="3" s="1"/>
  <c r="J96" i="3" s="1"/>
  <c r="E51" i="2"/>
  <c r="F49" i="3"/>
  <c r="G49" i="3" s="1"/>
  <c r="I49" i="3" s="1"/>
  <c r="E16" i="2"/>
  <c r="F145" i="3"/>
  <c r="G145" i="3" s="1"/>
  <c r="K145" i="3" s="1"/>
  <c r="E141" i="2"/>
  <c r="F73" i="3"/>
  <c r="G73" i="3" s="1"/>
  <c r="I73" i="3" s="1"/>
  <c r="E39" i="2"/>
  <c r="F149" i="3"/>
  <c r="G149" i="3" s="1"/>
  <c r="K149" i="3" s="1"/>
  <c r="E144" i="2"/>
  <c r="E33" i="2"/>
  <c r="F67" i="3"/>
  <c r="G67" i="3" s="1"/>
  <c r="I67" i="3" s="1"/>
  <c r="F77" i="3"/>
  <c r="G77" i="3" s="1"/>
  <c r="J77" i="3" s="1"/>
  <c r="E105" i="2"/>
  <c r="E121" i="2"/>
  <c r="F116" i="3"/>
  <c r="G116" i="3" s="1"/>
  <c r="J116" i="3" s="1"/>
  <c r="F44" i="3"/>
  <c r="G44" i="3" s="1"/>
  <c r="I44" i="3" s="1"/>
  <c r="E11" i="2"/>
  <c r="F119" i="3"/>
  <c r="G119" i="3" s="1"/>
  <c r="J119" i="3" s="1"/>
  <c r="E124" i="2"/>
  <c r="F162" i="3"/>
  <c r="G162" i="3" s="1"/>
  <c r="K162" i="3" s="1"/>
  <c r="E80" i="2"/>
  <c r="F54" i="3"/>
  <c r="G54" i="3" s="1"/>
  <c r="I54" i="3" s="1"/>
  <c r="E20" i="2"/>
  <c r="E81" i="2"/>
  <c r="F165" i="3"/>
  <c r="G165" i="3" s="1"/>
  <c r="K165" i="3" s="1"/>
  <c r="E52" i="2"/>
  <c r="E40" i="2"/>
  <c r="F38" i="3"/>
  <c r="G38" i="3" s="1"/>
  <c r="I38" i="3" s="1"/>
  <c r="E98" i="2"/>
  <c r="F62" i="3"/>
  <c r="G62" i="3" s="1"/>
  <c r="I62" i="3" s="1"/>
  <c r="E28" i="2"/>
  <c r="F106" i="3"/>
  <c r="G106" i="3" s="1"/>
  <c r="I106" i="3" s="1"/>
  <c r="E60" i="2"/>
  <c r="F86" i="3"/>
  <c r="G86" i="3" s="1"/>
  <c r="J86" i="3" s="1"/>
  <c r="E111" i="2"/>
  <c r="E72" i="2"/>
  <c r="F152" i="3"/>
  <c r="G152" i="3" s="1"/>
  <c r="K152" i="3" s="1"/>
  <c r="F80" i="3"/>
  <c r="G80" i="3" s="1"/>
  <c r="J80" i="3" s="1"/>
  <c r="E108" i="2"/>
  <c r="F24" i="3"/>
  <c r="G24" i="3" s="1"/>
  <c r="H24" i="3" s="1"/>
  <c r="E85" i="2"/>
  <c r="F125" i="3"/>
  <c r="G125" i="3" s="1"/>
  <c r="K125" i="3" s="1"/>
  <c r="E129" i="2"/>
  <c r="F47" i="3"/>
  <c r="G47" i="3" s="1"/>
  <c r="I47" i="3" s="1"/>
  <c r="E14" i="2"/>
  <c r="F114" i="3"/>
  <c r="G114" i="3" s="1"/>
  <c r="J114" i="3" s="1"/>
  <c r="E63" i="2"/>
  <c r="E64" i="2"/>
  <c r="F115" i="3"/>
  <c r="G115" i="3" s="1"/>
  <c r="J115" i="3" s="1"/>
  <c r="E120" i="2"/>
  <c r="F93" i="3"/>
  <c r="G93" i="3" s="1"/>
  <c r="J93" i="3" s="1"/>
  <c r="E112" i="2"/>
  <c r="F27" i="3"/>
  <c r="G27" i="3" s="1"/>
  <c r="H27" i="3" s="1"/>
  <c r="E88" i="2"/>
  <c r="F143" i="3"/>
  <c r="G143" i="3" s="1"/>
  <c r="K143" i="3" s="1"/>
  <c r="E139" i="2"/>
  <c r="E92" i="2"/>
  <c r="F31" i="3"/>
  <c r="G31" i="3" s="1"/>
  <c r="H31" i="3" s="1"/>
  <c r="F87" i="3"/>
  <c r="U87" i="3" s="1"/>
  <c r="E45" i="2"/>
  <c r="E104" i="2"/>
  <c r="F51" i="3"/>
  <c r="G51" i="3" s="1"/>
  <c r="I51" i="3" s="1"/>
  <c r="F138" i="3"/>
  <c r="G138" i="3" s="1"/>
  <c r="K138" i="3" s="1"/>
  <c r="E68" i="2"/>
  <c r="F61" i="3"/>
  <c r="G61" i="3" s="1"/>
  <c r="I61" i="3" s="1"/>
  <c r="E27" i="2"/>
  <c r="E127" i="2"/>
  <c r="F123" i="3"/>
  <c r="G123" i="3" s="1"/>
  <c r="J123" i="3" s="1"/>
  <c r="F91" i="3"/>
  <c r="U91" i="3" s="1"/>
  <c r="E49" i="2"/>
  <c r="F45" i="3"/>
  <c r="G45" i="3" s="1"/>
  <c r="I45" i="3" s="1"/>
  <c r="E12" i="2"/>
  <c r="F130" i="3"/>
  <c r="G130" i="3" s="1"/>
  <c r="J130" i="3" s="1"/>
  <c r="E132" i="2"/>
  <c r="F69" i="3"/>
  <c r="G69" i="3" s="1"/>
  <c r="I69" i="3" s="1"/>
  <c r="E35" i="2"/>
  <c r="F118" i="3"/>
  <c r="G118" i="3" s="1"/>
  <c r="J118" i="3" s="1"/>
  <c r="E123" i="2"/>
  <c r="F33" i="3"/>
  <c r="G33" i="3" s="1"/>
  <c r="H33" i="3" s="1"/>
  <c r="E94" i="2"/>
  <c r="F46" i="3"/>
  <c r="G46" i="3" s="1"/>
  <c r="I46" i="3" s="1"/>
  <c r="E13" i="2"/>
  <c r="F103" i="3"/>
  <c r="G103" i="3" s="1"/>
  <c r="J103" i="3" s="1"/>
  <c r="E57" i="2"/>
  <c r="F146" i="3"/>
  <c r="G146" i="3" s="1"/>
  <c r="K146" i="3" s="1"/>
  <c r="E142" i="2"/>
  <c r="F94" i="3"/>
  <c r="G94" i="3" s="1"/>
  <c r="J94" i="3" s="1"/>
  <c r="E113" i="2"/>
  <c r="F64" i="3"/>
  <c r="G64" i="3" s="1"/>
  <c r="I64" i="3" s="1"/>
  <c r="E30" i="2"/>
  <c r="E137" i="2"/>
  <c r="F141" i="3"/>
  <c r="G141" i="3" s="1"/>
  <c r="K141" i="3" s="1"/>
  <c r="E34" i="2"/>
  <c r="F68" i="3"/>
  <c r="G68" i="3" s="1"/>
  <c r="I68" i="3" s="1"/>
  <c r="F126" i="3"/>
  <c r="G126" i="3" s="1"/>
  <c r="J126" i="3" s="1"/>
  <c r="E130" i="2"/>
  <c r="E143" i="2"/>
  <c r="F52" i="3"/>
  <c r="G52" i="3" s="1"/>
  <c r="I52" i="3" s="1"/>
  <c r="E18" i="2"/>
  <c r="F76" i="3"/>
  <c r="G76" i="3" s="1"/>
  <c r="I76" i="3" s="1"/>
  <c r="E42" i="2"/>
  <c r="J121" i="3"/>
  <c r="E96" i="2"/>
  <c r="F36" i="3"/>
  <c r="G36" i="3" s="1"/>
  <c r="I36" i="3" s="1"/>
  <c r="E55" i="2"/>
  <c r="F100" i="3"/>
  <c r="G100" i="3" s="1"/>
  <c r="I100" i="3" s="1"/>
  <c r="F161" i="3"/>
  <c r="G161" i="3" s="1"/>
  <c r="K161" i="3" s="1"/>
  <c r="E79" i="2"/>
  <c r="F40" i="3"/>
  <c r="G40" i="3" s="1"/>
  <c r="I40" i="3" s="1"/>
  <c r="E100" i="2"/>
  <c r="E53" i="2"/>
  <c r="F98" i="3"/>
  <c r="G98" i="3" s="1"/>
  <c r="I98" i="3" s="1"/>
  <c r="F156" i="3"/>
  <c r="G156" i="3" s="1"/>
  <c r="J156" i="3" s="1"/>
  <c r="E75" i="2"/>
  <c r="F81" i="3"/>
  <c r="G81" i="3" s="1"/>
  <c r="I81" i="3" s="1"/>
  <c r="E43" i="2"/>
  <c r="E140" i="2"/>
  <c r="F144" i="3"/>
  <c r="G144" i="3" s="1"/>
  <c r="K144" i="3" s="1"/>
  <c r="F25" i="3"/>
  <c r="G25" i="3" s="1"/>
  <c r="H25" i="3" s="1"/>
  <c r="E86" i="2"/>
  <c r="F71" i="3"/>
  <c r="G71" i="3" s="1"/>
  <c r="I71" i="3" s="1"/>
  <c r="E37" i="2"/>
  <c r="F32" i="3"/>
  <c r="G32" i="3" s="1"/>
  <c r="H32" i="3" s="1"/>
  <c r="E93" i="2"/>
  <c r="C12" i="3"/>
  <c r="C11" i="3"/>
  <c r="O193" i="3" l="1"/>
  <c r="O192" i="3"/>
  <c r="O191" i="3"/>
  <c r="O82" i="3"/>
  <c r="O103" i="3"/>
  <c r="O48" i="3"/>
  <c r="O69" i="3"/>
  <c r="O127" i="3"/>
  <c r="O116" i="3"/>
  <c r="O32" i="3"/>
  <c r="O113" i="3"/>
  <c r="O78" i="3"/>
  <c r="O27" i="3"/>
  <c r="O154" i="3"/>
  <c r="O162" i="3"/>
  <c r="O104" i="3"/>
  <c r="O169" i="3"/>
  <c r="O135" i="3"/>
  <c r="O102" i="3"/>
  <c r="O29" i="3"/>
  <c r="O57" i="3"/>
  <c r="O144" i="3"/>
  <c r="O70" i="3"/>
  <c r="O71" i="3"/>
  <c r="O190" i="3"/>
  <c r="O163" i="3"/>
  <c r="O56" i="3"/>
  <c r="O26" i="3"/>
  <c r="O176" i="3"/>
  <c r="O53" i="3"/>
  <c r="O174" i="3"/>
  <c r="O181" i="3"/>
  <c r="O171" i="3"/>
  <c r="O147" i="3"/>
  <c r="O33" i="3"/>
  <c r="O114" i="3"/>
  <c r="O112" i="3"/>
  <c r="O43" i="3"/>
  <c r="O52" i="3"/>
  <c r="O51" i="3"/>
  <c r="O136" i="3"/>
  <c r="O129" i="3"/>
  <c r="O133" i="3"/>
  <c r="O84" i="3"/>
  <c r="O28" i="3"/>
  <c r="O131" i="3"/>
  <c r="O36" i="3"/>
  <c r="O63" i="3"/>
  <c r="O160" i="3"/>
  <c r="O99" i="3"/>
  <c r="O168" i="3"/>
  <c r="O23" i="3"/>
  <c r="O64" i="3"/>
  <c r="O184" i="3"/>
  <c r="O101" i="3"/>
  <c r="O47" i="3"/>
  <c r="O92" i="3"/>
  <c r="O44" i="3"/>
  <c r="O138" i="3"/>
  <c r="O111" i="3"/>
  <c r="O158" i="3"/>
  <c r="O81" i="3"/>
  <c r="C15" i="3"/>
  <c r="O83" i="3"/>
  <c r="O24" i="3"/>
  <c r="O100" i="3"/>
  <c r="O65" i="3"/>
  <c r="O137" i="3"/>
  <c r="O46" i="3"/>
  <c r="O37" i="3"/>
  <c r="O141" i="3"/>
  <c r="O68" i="3"/>
  <c r="O173" i="3"/>
  <c r="O54" i="3"/>
  <c r="O128" i="3"/>
  <c r="O80" i="3"/>
  <c r="O58" i="3"/>
  <c r="O118" i="3"/>
  <c r="O148" i="3"/>
  <c r="O166" i="3"/>
  <c r="O183" i="3"/>
  <c r="O115" i="3"/>
  <c r="O109" i="3"/>
  <c r="O38" i="3"/>
  <c r="O77" i="3"/>
  <c r="O45" i="3"/>
  <c r="O126" i="3"/>
  <c r="O93" i="3"/>
  <c r="O121" i="3"/>
  <c r="O62" i="3"/>
  <c r="O110" i="3"/>
  <c r="O170" i="3"/>
  <c r="O172" i="3"/>
  <c r="O120" i="3"/>
  <c r="O143" i="3"/>
  <c r="O153" i="3"/>
  <c r="O66" i="3"/>
  <c r="O149" i="3"/>
  <c r="O95" i="3"/>
  <c r="O61" i="3"/>
  <c r="O179" i="3"/>
  <c r="O25" i="3"/>
  <c r="O157" i="3"/>
  <c r="O139" i="3"/>
  <c r="O151" i="3"/>
  <c r="O21" i="3"/>
  <c r="O90" i="3"/>
  <c r="O146" i="3"/>
  <c r="O73" i="3"/>
  <c r="O185" i="3"/>
  <c r="O91" i="3"/>
  <c r="O107" i="3"/>
  <c r="O178" i="3"/>
  <c r="O74" i="3"/>
  <c r="O152" i="3"/>
  <c r="O161" i="3"/>
  <c r="O180" i="3"/>
  <c r="O156" i="3"/>
  <c r="O130" i="3"/>
  <c r="O41" i="3"/>
  <c r="O22" i="3"/>
  <c r="O79" i="3"/>
  <c r="O124" i="3"/>
  <c r="O177" i="3"/>
  <c r="O189" i="3"/>
  <c r="O175" i="3"/>
  <c r="O72" i="3"/>
  <c r="O165" i="3"/>
  <c r="O39" i="3"/>
  <c r="O60" i="3"/>
  <c r="O35" i="3"/>
  <c r="O117" i="3"/>
  <c r="O145" i="3"/>
  <c r="O76" i="3"/>
  <c r="O96" i="3"/>
  <c r="O134" i="3"/>
  <c r="O125" i="3"/>
  <c r="O88" i="3"/>
  <c r="O30" i="3"/>
  <c r="O97" i="3"/>
  <c r="O159" i="3"/>
  <c r="O98" i="3"/>
  <c r="O142" i="3"/>
  <c r="O49" i="3"/>
  <c r="O155" i="3"/>
  <c r="O94" i="3"/>
  <c r="O75" i="3"/>
  <c r="O132" i="3"/>
  <c r="O150" i="3"/>
  <c r="O167" i="3"/>
  <c r="O164" i="3"/>
  <c r="O187" i="3"/>
  <c r="O42" i="3"/>
  <c r="O108" i="3"/>
  <c r="O86" i="3"/>
  <c r="O182" i="3"/>
  <c r="O122" i="3"/>
  <c r="O87" i="3"/>
  <c r="O186" i="3"/>
  <c r="O85" i="3"/>
  <c r="O106" i="3"/>
  <c r="O105" i="3"/>
  <c r="O59" i="3"/>
  <c r="O119" i="3"/>
  <c r="O50" i="3"/>
  <c r="O140" i="3"/>
  <c r="O55" i="3"/>
  <c r="O89" i="3"/>
  <c r="O123" i="3"/>
  <c r="O31" i="3"/>
  <c r="O40" i="3"/>
  <c r="O67" i="3"/>
  <c r="O188" i="3"/>
  <c r="C16" i="3"/>
  <c r="D18" i="3" s="1"/>
  <c r="J122" i="3"/>
  <c r="F18" i="3" l="1"/>
  <c r="F19" i="3" s="1"/>
  <c r="C18" i="3"/>
</calcChain>
</file>

<file path=xl/sharedStrings.xml><?xml version="1.0" encoding="utf-8"?>
<sst xmlns="http://schemas.openxmlformats.org/spreadsheetml/2006/main" count="1870" uniqueCount="644">
  <si>
    <t>CC Ser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</si>
  <si>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</si>
  <si>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</si>
  <si>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</si>
  <si>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</si>
  <si>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</si>
  <si>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</si>
  <si>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</si>
  <si>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</si>
  <si>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</si>
  <si>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</si>
  <si>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</si>
  <si>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</si>
  <si>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</si>
  <si>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</si>
  <si>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</si>
  <si>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</si>
  <si>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</si>
  <si>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</si>
  <si>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</si>
  <si>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</si>
  <si>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</si>
  <si>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</si>
  <si>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</si>
  <si>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BAV</t>
  </si>
  <si>
    <t>BBSAG</t>
  </si>
  <si>
    <t>IBVS</t>
  </si>
  <si>
    <t>S4</t>
  </si>
  <si>
    <t>S5</t>
  </si>
  <si>
    <t>Misc</t>
  </si>
  <si>
    <t>Lin Fit</t>
  </si>
  <si>
    <t>Q. Fit</t>
  </si>
  <si>
    <t>Date</t>
  </si>
  <si>
    <t>IBVS 1053</t>
  </si>
  <si>
    <t>phe</t>
  </si>
  <si>
    <t>V</t>
  </si>
  <si>
    <t>K</t>
  </si>
  <si>
    <t>BBSAG Bull.85</t>
  </si>
  <si>
    <t>v</t>
  </si>
  <si>
    <t>Paschke A</t>
  </si>
  <si>
    <t>B</t>
  </si>
  <si>
    <t>BBSAG Bull.88</t>
  </si>
  <si>
    <t>II</t>
  </si>
  <si>
    <t>Peter H</t>
  </si>
  <si>
    <t>BBSAG Bull.89</t>
  </si>
  <si>
    <t>BBSAG Bull.92</t>
  </si>
  <si>
    <t>BBSAG Bull.95</t>
  </si>
  <si>
    <t>BBSAG Bull.96</t>
  </si>
  <si>
    <t>BBSAG Bull.97</t>
  </si>
  <si>
    <t>BBSAG Bull.98</t>
  </si>
  <si>
    <t>BAV-M 60</t>
  </si>
  <si>
    <t>BBSAG Bull.101</t>
  </si>
  <si>
    <t>BBSAG Bull.102</t>
  </si>
  <si>
    <t>BAV-M 62</t>
  </si>
  <si>
    <t>BBSAG Bull.104</t>
  </si>
  <si>
    <t>BBSAG Bull.105</t>
  </si>
  <si>
    <t>BAV-M 68</t>
  </si>
  <si>
    <t>IBVS 4383</t>
  </si>
  <si>
    <t>BBSAG Bull.110</t>
  </si>
  <si>
    <t>BBSAG Bull.112</t>
  </si>
  <si>
    <t>ccd</t>
  </si>
  <si>
    <t>Diethelm R</t>
  </si>
  <si>
    <t>BBSAG Bull.113</t>
  </si>
  <si>
    <t>BBSAG Bull.115</t>
  </si>
  <si>
    <t>BBSAG Bull.116</t>
  </si>
  <si>
    <t>BBSAG 120</t>
  </si>
  <si>
    <t>R.Diethelm</t>
  </si>
  <si>
    <t>IBVS 5484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</si>
  <si>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</si>
  <si>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</si>
  <si>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</si>
  <si>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</si>
  <si>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</si>
  <si>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</si>
  <si>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</si>
  <si>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</si>
  <si>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</si>
  <si>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</si>
  <si>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2446924.434 </t>
  </si>
  <si>
    <t> 08.05.1987 22:24 </t>
  </si>
  <si>
    <t> -0.049 </t>
  </si>
  <si>
    <t>V </t>
  </si>
  <si>
    <t> A.Paschke </t>
  </si>
  <si>
    <t> BBS 85 </t>
  </si>
  <si>
    <t>2446939.398 </t>
  </si>
  <si>
    <t> 23.05.1987 21:33 </t>
  </si>
  <si>
    <t> -0.050 </t>
  </si>
  <si>
    <t>2446974.485 </t>
  </si>
  <si>
    <t> 27.06.1987 23:38 </t>
  </si>
  <si>
    <t> -0.051 </t>
  </si>
  <si>
    <t>2447266.545 </t>
  </si>
  <si>
    <t> 15.04.1988 01:04 </t>
  </si>
  <si>
    <t> BBS 88 </t>
  </si>
  <si>
    <t>2447304.491 </t>
  </si>
  <si>
    <t> 22.05.1988 23:47 </t>
  </si>
  <si>
    <t> -0.031 </t>
  </si>
  <si>
    <t> H.Peter </t>
  </si>
  <si>
    <t>2447412.344 </t>
  </si>
  <si>
    <t> 07.09.1988 20:15 </t>
  </si>
  <si>
    <t> -0.023 </t>
  </si>
  <si>
    <t> BBS 89 </t>
  </si>
  <si>
    <t>2447697.429 </t>
  </si>
  <si>
    <t> 19.06.1989 22:17 </t>
  </si>
  <si>
    <t> -0.032 </t>
  </si>
  <si>
    <t> BBS 92 </t>
  </si>
  <si>
    <t>2447714.446 </t>
  </si>
  <si>
    <t> 06.07.1989 22:42 </t>
  </si>
  <si>
    <t> -0.043 </t>
  </si>
  <si>
    <t>2447743.378 </t>
  </si>
  <si>
    <t> 04.08.1989 21:04 </t>
  </si>
  <si>
    <t> -0.007 </t>
  </si>
  <si>
    <t>2447758.349 </t>
  </si>
  <si>
    <t> 19.08.1989 20:22 </t>
  </si>
  <si>
    <t> -0.000 </t>
  </si>
  <si>
    <t>2448010.435 </t>
  </si>
  <si>
    <t> 28.04.1990 22:26 </t>
  </si>
  <si>
    <t> 0.016 </t>
  </si>
  <si>
    <t> BBS 95 </t>
  </si>
  <si>
    <t>2448011.451 </t>
  </si>
  <si>
    <t> 29.04.1990 22:49 </t>
  </si>
  <si>
    <t> 0.000 </t>
  </si>
  <si>
    <t>2448016.371 </t>
  </si>
  <si>
    <t> 04.05.1990 20:54 </t>
  </si>
  <si>
    <t> 0.018 </t>
  </si>
  <si>
    <t>2448017.392 </t>
  </si>
  <si>
    <t> 05.05.1990 21:24 </t>
  </si>
  <si>
    <t> 0.007 </t>
  </si>
  <si>
    <t>2448042.410 </t>
  </si>
  <si>
    <t> 30.05.1990 21:50 </t>
  </si>
  <si>
    <t> -0.001 </t>
  </si>
  <si>
    <t>2448091.441 </t>
  </si>
  <si>
    <t> 18.07.1990 22:35 </t>
  </si>
  <si>
    <t> 0.010 </t>
  </si>
  <si>
    <t> BBS 96 </t>
  </si>
  <si>
    <t>2448091.47 </t>
  </si>
  <si>
    <t> 18.07.1990 23:16 </t>
  </si>
  <si>
    <t> 0.04 </t>
  </si>
  <si>
    <t>E </t>
  </si>
  <si>
    <t>?</t>
  </si>
  <si>
    <t>2448113.375 </t>
  </si>
  <si>
    <t> 09.08.1990 21:00 </t>
  </si>
  <si>
    <t> 0.013 </t>
  </si>
  <si>
    <t>2448121.400 </t>
  </si>
  <si>
    <t> 17.08.1990 21:36 </t>
  </si>
  <si>
    <t> 0.040 </t>
  </si>
  <si>
    <t>2448144.333 </t>
  </si>
  <si>
    <t> 09.09.1990 19:59 </t>
  </si>
  <si>
    <t> 0.011 </t>
  </si>
  <si>
    <t>2448356.412 </t>
  </si>
  <si>
    <t> 09.04.1991 21:53 </t>
  </si>
  <si>
    <t> BBS 97 </t>
  </si>
  <si>
    <t>2448359.52 </t>
  </si>
  <si>
    <t> 13.04.1991 00:28 </t>
  </si>
  <si>
    <t> 0.02 </t>
  </si>
  <si>
    <t>2448390.465 </t>
  </si>
  <si>
    <t> 13.05.1991 23:09 </t>
  </si>
  <si>
    <t> 0.008 </t>
  </si>
  <si>
    <t> BBS 98 </t>
  </si>
  <si>
    <t>2448398.483 </t>
  </si>
  <si>
    <t> 21.05.1991 23:35 </t>
  </si>
  <si>
    <t> 0.028 </t>
  </si>
  <si>
    <t>2448404.425 </t>
  </si>
  <si>
    <t> 27.05.1991 22:12 </t>
  </si>
  <si>
    <t> 0.036 </t>
  </si>
  <si>
    <t>2448405.444 </t>
  </si>
  <si>
    <t> 28.05.1991 22:39 </t>
  </si>
  <si>
    <t> 0.023 </t>
  </si>
  <si>
    <t>2448438.452 </t>
  </si>
  <si>
    <t> 30.06.1991 22:50 </t>
  </si>
  <si>
    <t> 0.006 </t>
  </si>
  <si>
    <t>2448444.408 </t>
  </si>
  <si>
    <t> 06.07.1991 21:47 </t>
  </si>
  <si>
    <t>2448460.404 </t>
  </si>
  <si>
    <t> 22.07.1991 21:41 </t>
  </si>
  <si>
    <t>2448467.390 </t>
  </si>
  <si>
    <t> 29.07.1991 21:21 </t>
  </si>
  <si>
    <t> 0.048 </t>
  </si>
  <si>
    <t>2448483.374 </t>
  </si>
  <si>
    <t> 14.08.1991 20:58 </t>
  </si>
  <si>
    <t>2448499.363 </t>
  </si>
  <si>
    <t> 30.08.1991 20:42 </t>
  </si>
  <si>
    <t> 0.029 </t>
  </si>
  <si>
    <t>2448783.410 </t>
  </si>
  <si>
    <t> 09.06.1992 21:50 </t>
  </si>
  <si>
    <t> 0.014 </t>
  </si>
  <si>
    <t> BBS 101 </t>
  </si>
  <si>
    <t>2448853.374 </t>
  </si>
  <si>
    <t> 18.08.1992 20:58 </t>
  </si>
  <si>
    <t> 0.059 </t>
  </si>
  <si>
    <t> BBS 102 </t>
  </si>
  <si>
    <t>2449105.375 </t>
  </si>
  <si>
    <t> 27.04.1993 21:00 </t>
  </si>
  <si>
    <t> -0.009 </t>
  </si>
  <si>
    <t> BBS 104 </t>
  </si>
  <si>
    <t>2449130.412 </t>
  </si>
  <si>
    <t> 22.05.1993 21:53 </t>
  </si>
  <si>
    <t> 0.002 </t>
  </si>
  <si>
    <t>2449131.51 </t>
  </si>
  <si>
    <t> 24.05.1993 00:14 </t>
  </si>
  <si>
    <t> 0.07 </t>
  </si>
  <si>
    <t>2449146.476 </t>
  </si>
  <si>
    <t> 07.06.1993 23:25 </t>
  </si>
  <si>
    <t> 0.070 </t>
  </si>
  <si>
    <t>2449147.449 </t>
  </si>
  <si>
    <t> 08.06.1993 22:46 </t>
  </si>
  <si>
    <t>2449216.386 </t>
  </si>
  <si>
    <t> 16.08.1993 21:15 </t>
  </si>
  <si>
    <t> 0.061 </t>
  </si>
  <si>
    <t> BBS 105 </t>
  </si>
  <si>
    <t>2449870.4733 </t>
  </si>
  <si>
    <t> 01.06.1995 23:21 </t>
  </si>
  <si>
    <t> 0.1104 </t>
  </si>
  <si>
    <t>o</t>
  </si>
  <si>
    <t> W.Kleikamp </t>
  </si>
  <si>
    <t>BAVM 91 </t>
  </si>
  <si>
    <t>2449917.436 </t>
  </si>
  <si>
    <t> 18.07.1995 22:27 </t>
  </si>
  <si>
    <t> 0.117 </t>
  </si>
  <si>
    <t> BBS 110 </t>
  </si>
  <si>
    <t>2449933.423 </t>
  </si>
  <si>
    <t> 03.08.1995 22:09 </t>
  </si>
  <si>
    <t> 0.107 </t>
  </si>
  <si>
    <t>2449947.374 </t>
  </si>
  <si>
    <t> 17.08.1995 20:58 </t>
  </si>
  <si>
    <t> 0.126 </t>
  </si>
  <si>
    <t>2450278.37 </t>
  </si>
  <si>
    <t> 13.07.1996 20:52 </t>
  </si>
  <si>
    <t> 0.10 </t>
  </si>
  <si>
    <t> R.Diethelm </t>
  </si>
  <si>
    <t> BBS 112 </t>
  </si>
  <si>
    <t>2450332.329 </t>
  </si>
  <si>
    <t> 05.09.1996 19:53 </t>
  </si>
  <si>
    <t> 0.141 </t>
  </si>
  <si>
    <t> BBS 113 </t>
  </si>
  <si>
    <t>2450546.4804 </t>
  </si>
  <si>
    <t> 07.04.1997 23:31 </t>
  </si>
  <si>
    <t> 0.1494 </t>
  </si>
  <si>
    <t>B;V</t>
  </si>
  <si>
    <t> F.Agerer </t>
  </si>
  <si>
    <t>BAVM 118 </t>
  </si>
  <si>
    <t>2450642.478 </t>
  </si>
  <si>
    <t> 12.07.1997 23:28 </t>
  </si>
  <si>
    <t> 0.170 </t>
  </si>
  <si>
    <t> BBS 115 </t>
  </si>
  <si>
    <t>2450658.469 </t>
  </si>
  <si>
    <t> 28.07.1997 23:15 </t>
  </si>
  <si>
    <t> 0.165 </t>
  </si>
  <si>
    <t>2450671.357 </t>
  </si>
  <si>
    <t> 10.08.1997 20:34 </t>
  </si>
  <si>
    <t> 0.153 </t>
  </si>
  <si>
    <t>2450702.332 </t>
  </si>
  <si>
    <t> 10.09.1997 19:58 </t>
  </si>
  <si>
    <t> 0.167 </t>
  </si>
  <si>
    <t> BBS 116 </t>
  </si>
  <si>
    <t>2451358.469 </t>
  </si>
  <si>
    <t> 28.06.1999 23:15 </t>
  </si>
  <si>
    <t> 0.202 </t>
  </si>
  <si>
    <t> BBS 120 </t>
  </si>
  <si>
    <t>2452049.4356 </t>
  </si>
  <si>
    <t> 19.05.2001 22:27 </t>
  </si>
  <si>
    <t> 0.2366 </t>
  </si>
  <si>
    <t>BAVM 152 </t>
  </si>
  <si>
    <t>2452410.4018 </t>
  </si>
  <si>
    <t> 15.05.2002 21:38 </t>
  </si>
  <si>
    <t> 0.2564 </t>
  </si>
  <si>
    <t>-I</t>
  </si>
  <si>
    <t>BAVM 158 </t>
  </si>
  <si>
    <t>2453462.6007 </t>
  </si>
  <si>
    <t> 02.04.2005 02:25 </t>
  </si>
  <si>
    <t>30970</t>
  </si>
  <si>
    <t> 0.3187 </t>
  </si>
  <si>
    <t>C </t>
  </si>
  <si>
    <t> Rätz </t>
  </si>
  <si>
    <t>BAVM 178 </t>
  </si>
  <si>
    <t>2453462.6043 </t>
  </si>
  <si>
    <t> 02.04.2005 02:30 </t>
  </si>
  <si>
    <t> 0.3223 </t>
  </si>
  <si>
    <t> v.Poschinger </t>
  </si>
  <si>
    <t>BAVM 173 </t>
  </si>
  <si>
    <t>2453463.6325 </t>
  </si>
  <si>
    <t> 03.04.2005 03:10 </t>
  </si>
  <si>
    <t>30972</t>
  </si>
  <si>
    <t> 0.3185 </t>
  </si>
  <si>
    <t>2453499.7567 </t>
  </si>
  <si>
    <t> 09.05.2005 06:09 </t>
  </si>
  <si>
    <t>31042</t>
  </si>
  <si>
    <t> 0.3222 </t>
  </si>
  <si>
    <t> R. Nelson </t>
  </si>
  <si>
    <t>IBVS 5672 </t>
  </si>
  <si>
    <t>2454554.7977 </t>
  </si>
  <si>
    <t> 29.03.2008 07:08 </t>
  </si>
  <si>
    <t>33086.5</t>
  </si>
  <si>
    <t> 0.3886 </t>
  </si>
  <si>
    <t> G.Samolyk </t>
  </si>
  <si>
    <t>JAAVSO 36(2);186 </t>
  </si>
  <si>
    <t>2454590.6582 </t>
  </si>
  <si>
    <t> 04.05.2008 03:47 </t>
  </si>
  <si>
    <t>33156</t>
  </si>
  <si>
    <t> 0.3866 </t>
  </si>
  <si>
    <t>2454933.8224 </t>
  </si>
  <si>
    <t> 12.04.2009 07:44 </t>
  </si>
  <si>
    <t>33821</t>
  </si>
  <si>
    <t> 0.4067 </t>
  </si>
  <si>
    <t>ns</t>
  </si>
  <si>
    <t> JAAVSO 38;85 </t>
  </si>
  <si>
    <t>2455009.6808 </t>
  </si>
  <si>
    <t> 27.06.2009 04:20 </t>
  </si>
  <si>
    <t>33968</t>
  </si>
  <si>
    <t> 0.4122 </t>
  </si>
  <si>
    <t>2455263.8284 </t>
  </si>
  <si>
    <t> 08.03.2010 07:52 </t>
  </si>
  <si>
    <t>34460.5</t>
  </si>
  <si>
    <t> 0.4267 </t>
  </si>
  <si>
    <t> K.Menzies </t>
  </si>
  <si>
    <t> JAAVSO 39;94 </t>
  </si>
  <si>
    <t>2455652.9206 </t>
  </si>
  <si>
    <t> 01.04.2011 10:05 </t>
  </si>
  <si>
    <t>35214.5</t>
  </si>
  <si>
    <t> 0.4503 </t>
  </si>
  <si>
    <t>IBVS 5992 </t>
  </si>
  <si>
    <t>2455691.3653 </t>
  </si>
  <si>
    <t> 09.05.2011 20:46 </t>
  </si>
  <si>
    <t>35289</t>
  </si>
  <si>
    <t> 0.4525 </t>
  </si>
  <si>
    <t> M.&amp; K.Rätz </t>
  </si>
  <si>
    <t>BAVM 231 </t>
  </si>
  <si>
    <t>2455701.6856 </t>
  </si>
  <si>
    <t> 20.05.2011 04:27 </t>
  </si>
  <si>
    <t>35309</t>
  </si>
  <si>
    <t> 0.4527 </t>
  </si>
  <si>
    <t> JAAVSO 40;975 </t>
  </si>
  <si>
    <t>2456029.8851 </t>
  </si>
  <si>
    <t> 12.04.2012 09:14 </t>
  </si>
  <si>
    <t>35945</t>
  </si>
  <si>
    <t> 0.4722 </t>
  </si>
  <si>
    <t>IBVS 6029 </t>
  </si>
  <si>
    <t>2456070.39588 </t>
  </si>
  <si>
    <t> 22.05.2012 21:30 </t>
  </si>
  <si>
    <t>36023.5</t>
  </si>
  <si>
    <t> 0.47653 </t>
  </si>
  <si>
    <t> M.Urbanik </t>
  </si>
  <si>
    <t>OEJV 0160 </t>
  </si>
  <si>
    <t>2456382.8559 </t>
  </si>
  <si>
    <t> 31.03.2013 08:32 </t>
  </si>
  <si>
    <t>36629</t>
  </si>
  <si>
    <t> 0.4948 </t>
  </si>
  <si>
    <t> JAAVSO 41;328 </t>
  </si>
  <si>
    <t>2456417.6879 </t>
  </si>
  <si>
    <t> 05.05.2013 04:30 </t>
  </si>
  <si>
    <t>36696.5</t>
  </si>
  <si>
    <t> 0.4964 </t>
  </si>
  <si>
    <t>2456800.3306 </t>
  </si>
  <si>
    <t> 22.05.2014 19:56 </t>
  </si>
  <si>
    <t>37438</t>
  </si>
  <si>
    <t> 0.5205 </t>
  </si>
  <si>
    <t> Y.Ogmen </t>
  </si>
  <si>
    <t> JAAVSO 42;426 </t>
  </si>
  <si>
    <t>2431174.400 </t>
  </si>
  <si>
    <t> 24.03.1944 21:36 </t>
  </si>
  <si>
    <t> -0.026 </t>
  </si>
  <si>
    <t> A.Prichodko </t>
  </si>
  <si>
    <t> PZ 6.139 </t>
  </si>
  <si>
    <t>2431176.513 </t>
  </si>
  <si>
    <t> 27.03.1944 00:18 </t>
  </si>
  <si>
    <t>2431178.315 </t>
  </si>
  <si>
    <t> 28.03.1944 19:33 </t>
  </si>
  <si>
    <t> 0.019 </t>
  </si>
  <si>
    <t>2431180.360 </t>
  </si>
  <si>
    <t> 30.03.1944 20:38 </t>
  </si>
  <si>
    <t>2431194.290 </t>
  </si>
  <si>
    <t> 13.04.1944 18:57 </t>
  </si>
  <si>
    <t> -0.002 </t>
  </si>
  <si>
    <t>2431206.406 </t>
  </si>
  <si>
    <t> 25.04.1944 21:44 </t>
  </si>
  <si>
    <t> -0.013 </t>
  </si>
  <si>
    <t>2431212.356 </t>
  </si>
  <si>
    <t> 01.05.1944 20:32 </t>
  </si>
  <si>
    <t> 0.003 </t>
  </si>
  <si>
    <t>2431213.366 </t>
  </si>
  <si>
    <t> 02.05.1944 20:47 </t>
  </si>
  <si>
    <t> -0.019 </t>
  </si>
  <si>
    <t>2431216.236 </t>
  </si>
  <si>
    <t> 05.05.1944 17:39 </t>
  </si>
  <si>
    <t>2431224.200 </t>
  </si>
  <si>
    <t> 13.05.1944 16:48 </t>
  </si>
  <si>
    <t> -0.021 </t>
  </si>
  <si>
    <t>2431230.420 </t>
  </si>
  <si>
    <t> 19.05.1944 22:04 </t>
  </si>
  <si>
    <t>2431232.230 </t>
  </si>
  <si>
    <t> 21.05.1944 17:31 </t>
  </si>
  <si>
    <t>2431235.320 </t>
  </si>
  <si>
    <t> 24.05.1944 19:40 </t>
  </si>
  <si>
    <t> 0.005 </t>
  </si>
  <si>
    <t>2437481.828 </t>
  </si>
  <si>
    <t> 01.07.1961 07:52 </t>
  </si>
  <si>
    <t> Samara&amp;Parthasar. </t>
  </si>
  <si>
    <t> OBS 94.191 </t>
  </si>
  <si>
    <t>2437482.860 </t>
  </si>
  <si>
    <t> 02.07.1961 08:38 </t>
  </si>
  <si>
    <t>2442251.4005 </t>
  </si>
  <si>
    <t> 22.07.1974 21:36 </t>
  </si>
  <si>
    <t> -0.1308 </t>
  </si>
  <si>
    <t> O.Demircan </t>
  </si>
  <si>
    <t>IBVS 1053 </t>
  </si>
  <si>
    <t>2443275.799 </t>
  </si>
  <si>
    <t> 12.05.1977 07:10 </t>
  </si>
  <si>
    <t> -0.005 </t>
  </si>
  <si>
    <t> AOEB 9 </t>
  </si>
  <si>
    <t>2443337.725 </t>
  </si>
  <si>
    <t> 13.07.1977 05:24 </t>
  </si>
  <si>
    <t> 0.001 </t>
  </si>
  <si>
    <t>2443337.746 </t>
  </si>
  <si>
    <t> 13.07.1977 05:54 </t>
  </si>
  <si>
    <t> 0.022 </t>
  </si>
  <si>
    <t> G.Wedemayer </t>
  </si>
  <si>
    <t>2443693.772 </t>
  </si>
  <si>
    <t> 04.07.1978 06:31 </t>
  </si>
  <si>
    <t>2444046.707 </t>
  </si>
  <si>
    <t> 22.06.1979 04:58 </t>
  </si>
  <si>
    <t> -0.010 </t>
  </si>
  <si>
    <t>2444307.825 </t>
  </si>
  <si>
    <t> 09.03.1980 07:48 </t>
  </si>
  <si>
    <t> 0.009 </t>
  </si>
  <si>
    <t>2447706.744 </t>
  </si>
  <si>
    <t> 29.06.1989 05:51 </t>
  </si>
  <si>
    <t>2448737.5183 </t>
  </si>
  <si>
    <t> 25.04.1992 00:26 </t>
  </si>
  <si>
    <t> 0.0471 </t>
  </si>
  <si>
    <t>BAVM 60 </t>
  </si>
  <si>
    <t>2448737.5199 </t>
  </si>
  <si>
    <t> 25.04.1992 00:28 </t>
  </si>
  <si>
    <t> 0.0487 </t>
  </si>
  <si>
    <t>2448761.5149 </t>
  </si>
  <si>
    <t> 19.05.1992 00:21 </t>
  </si>
  <si>
    <t> 0.0494 </t>
  </si>
  <si>
    <t>2448761.5156 </t>
  </si>
  <si>
    <t> 19.05.1992 00:22 </t>
  </si>
  <si>
    <t> 0.0501 </t>
  </si>
  <si>
    <t>2448831.686 </t>
  </si>
  <si>
    <t> 28.07.1992 04:27 </t>
  </si>
  <si>
    <t> 0.044 </t>
  </si>
  <si>
    <t>2449061.5886 </t>
  </si>
  <si>
    <t> 15.03.1993 02:07 </t>
  </si>
  <si>
    <t> 0.0655 </t>
  </si>
  <si>
    <t>BAVM 62 </t>
  </si>
  <si>
    <t>2449061.5892 </t>
  </si>
  <si>
    <t> 15.03.1993 02:08 </t>
  </si>
  <si>
    <t> 0.0661 </t>
  </si>
  <si>
    <t>2449480.813 </t>
  </si>
  <si>
    <t> 08.05.1994 07:30 </t>
  </si>
  <si>
    <t> 0.035 </t>
  </si>
  <si>
    <t>2449482.4157 </t>
  </si>
  <si>
    <t> 09.05.1994 21:58 </t>
  </si>
  <si>
    <t> 0.0895 </t>
  </si>
  <si>
    <t>BAVM 68 </t>
  </si>
  <si>
    <t>2449482.4165 </t>
  </si>
  <si>
    <t> 09.05.1994 21:59 </t>
  </si>
  <si>
    <t> 0.0903 </t>
  </si>
  <si>
    <t>2450284.650 </t>
  </si>
  <si>
    <t> 20.07.1996 03:36 </t>
  </si>
  <si>
    <t> 0.192 </t>
  </si>
  <si>
    <t>2451262.4791 </t>
  </si>
  <si>
    <t> 24.03.1999 23:29 </t>
  </si>
  <si>
    <t> 0.1895 </t>
  </si>
  <si>
    <t>G</t>
  </si>
  <si>
    <t>BAVM 128 </t>
  </si>
  <si>
    <t>2451262.4796 </t>
  </si>
  <si>
    <t> 24.03.1999 23:30 </t>
  </si>
  <si>
    <t> 0.1900 </t>
  </si>
  <si>
    <t>2452016.1524 </t>
  </si>
  <si>
    <t> 16.04.2001 15:39 </t>
  </si>
  <si>
    <t> 0.2358 </t>
  </si>
  <si>
    <t> Nakajima </t>
  </si>
  <si>
    <t>VSB 39 </t>
  </si>
  <si>
    <t>2452028.7929 </t>
  </si>
  <si>
    <t> 29.04.2001 07:01 </t>
  </si>
  <si>
    <t> 0.2341 </t>
  </si>
  <si>
    <t>2452360.6056 </t>
  </si>
  <si>
    <t> 27.03.2002 02:32 </t>
  </si>
  <si>
    <t> 0.2548 </t>
  </si>
  <si>
    <t> E.Blättler </t>
  </si>
  <si>
    <t> BBS 128 </t>
  </si>
  <si>
    <t>2452365.5043 </t>
  </si>
  <si>
    <t> 01.04.2002 00:06 </t>
  </si>
  <si>
    <t> 0.2515 </t>
  </si>
  <si>
    <t>2452368.6017 </t>
  </si>
  <si>
    <t> 04.04.2002 02:26 </t>
  </si>
  <si>
    <t> 0.2528 </t>
  </si>
  <si>
    <t>2452395.4424 </t>
  </si>
  <si>
    <t> 30.04.2002 22:37 </t>
  </si>
  <si>
    <t> 0.2612 </t>
  </si>
  <si>
    <t>2452397.7575 </t>
  </si>
  <si>
    <t> 03.05.2002 06:10 </t>
  </si>
  <si>
    <t> 0.2543 </t>
  </si>
  <si>
    <t> S.Dvorak </t>
  </si>
  <si>
    <t>2452409.3701 </t>
  </si>
  <si>
    <t> 14.05.2002 20:52 </t>
  </si>
  <si>
    <t> 0.2567 </t>
  </si>
  <si>
    <t>2452415.5627 </t>
  </si>
  <si>
    <t> 21.05.2002 01:30 </t>
  </si>
  <si>
    <t>28941</t>
  </si>
  <si>
    <t> 0.2573 </t>
  </si>
  <si>
    <t>2452452.4590 </t>
  </si>
  <si>
    <t> 26.06.2002 23:00 </t>
  </si>
  <si>
    <t>29012.5</t>
  </si>
  <si>
    <t> 0.2591 </t>
  </si>
  <si>
    <t>2452521.6084 </t>
  </si>
  <si>
    <t> 04.09.2002 02:36 </t>
  </si>
  <si>
    <t>29146.5</t>
  </si>
  <si>
    <t> 0.2637 </t>
  </si>
  <si>
    <t>2452709.1879 </t>
  </si>
  <si>
    <t> 10.03.2003 16:30 </t>
  </si>
  <si>
    <t>29510</t>
  </si>
  <si>
    <t> 0.2749 </t>
  </si>
  <si>
    <t>VSB 42 </t>
  </si>
  <si>
    <t>2452728.7962 </t>
  </si>
  <si>
    <t> 30.03.2003 07:06 </t>
  </si>
  <si>
    <t>29548</t>
  </si>
  <si>
    <t> 0.2750 </t>
  </si>
  <si>
    <t>2452763.6294 </t>
  </si>
  <si>
    <t> 04.05.2003 03:06 </t>
  </si>
  <si>
    <t>29615.5</t>
  </si>
  <si>
    <t> 0.2778 </t>
  </si>
  <si>
    <t> C.Hesseltine </t>
  </si>
  <si>
    <t>2452796.6536 </t>
  </si>
  <si>
    <t> 06.06.2003 03:41 </t>
  </si>
  <si>
    <t>29679.5</t>
  </si>
  <si>
    <t> 0.2776 </t>
  </si>
  <si>
    <t>2452860.6446 </t>
  </si>
  <si>
    <t> 09.08.2003 03:28 </t>
  </si>
  <si>
    <t>29803.5</t>
  </si>
  <si>
    <t> 0.2838 </t>
  </si>
  <si>
    <t>2453097.7621 </t>
  </si>
  <si>
    <t> 02.04.2004 06:17 </t>
  </si>
  <si>
    <t>30263</t>
  </si>
  <si>
    <t> 0.2965 </t>
  </si>
  <si>
    <t>2453141.6269 </t>
  </si>
  <si>
    <t> 16.05.2004 03:02 </t>
  </si>
  <si>
    <t>30348</t>
  </si>
  <si>
    <t> 0.3007 </t>
  </si>
  <si>
    <t>2453469.8265 </t>
  </si>
  <si>
    <t> 09.04.2005 07:50 </t>
  </si>
  <si>
    <t>30984</t>
  </si>
  <si>
    <t> 0.3204 </t>
  </si>
  <si>
    <t> AOEB 12 </t>
  </si>
  <si>
    <t>2453792.8650 </t>
  </si>
  <si>
    <t> 26.02.2006 08:45 </t>
  </si>
  <si>
    <t>31610</t>
  </si>
  <si>
    <t> 0.3390 </t>
  </si>
  <si>
    <t>2453920.0687 </t>
  </si>
  <si>
    <t> 03.07.2006 13:38 </t>
  </si>
  <si>
    <t>31856.5</t>
  </si>
  <si>
    <t> 0.3472 </t>
  </si>
  <si>
    <t> K. Nagai et al. </t>
  </si>
  <si>
    <t>VSB 45 </t>
  </si>
  <si>
    <t>2453942.0008 </t>
  </si>
  <si>
    <t> 25.07.2006 12:01 </t>
  </si>
  <si>
    <t>31899</t>
  </si>
  <si>
    <t> 0.3490 </t>
  </si>
  <si>
    <t>2453946.6432 </t>
  </si>
  <si>
    <t> 30.07.2006 03:26 </t>
  </si>
  <si>
    <t>31908</t>
  </si>
  <si>
    <t> 0.3474 </t>
  </si>
  <si>
    <t> H.Gerner </t>
  </si>
  <si>
    <t>2454170.8628 </t>
  </si>
  <si>
    <t> 11.03.2007 08:42 </t>
  </si>
  <si>
    <t>32342.5</t>
  </si>
  <si>
    <t> 0.3623 </t>
  </si>
  <si>
    <t>2454200.7915 </t>
  </si>
  <si>
    <t> 10.04.2007 06:59 </t>
  </si>
  <si>
    <t>32400.5</t>
  </si>
  <si>
    <t> 0.3626 </t>
  </si>
  <si>
    <t> J.Bialozynski </t>
  </si>
  <si>
    <t>2454260.6525 </t>
  </si>
  <si>
    <t> 09.06.2007 03:39 </t>
  </si>
  <si>
    <t>32516.5</t>
  </si>
  <si>
    <t> 0.3669 </t>
  </si>
  <si>
    <t>2454577.2396 </t>
  </si>
  <si>
    <t> 20.04.2008 17:45 </t>
  </si>
  <si>
    <t>33130</t>
  </si>
  <si>
    <t> 0.3842 </t>
  </si>
  <si>
    <t>Ic</t>
  </si>
  <si>
    <t> K.Nakajima </t>
  </si>
  <si>
    <t>VSB 48 </t>
  </si>
  <si>
    <t>2455668.1436 </t>
  </si>
  <si>
    <t> 16.04.2011 15:26 </t>
  </si>
  <si>
    <t>35244</t>
  </si>
  <si>
    <t> 0.4511 </t>
  </si>
  <si>
    <t>Rc</t>
  </si>
  <si>
    <t> K.Shiokawa </t>
  </si>
  <si>
    <t>VSB 53 </t>
  </si>
  <si>
    <t>2456447.624 </t>
  </si>
  <si>
    <t> 04.06.2013 02:58 </t>
  </si>
  <si>
    <t>36754.5</t>
  </si>
  <si>
    <t> 0.504 </t>
  </si>
  <si>
    <t> C.Stephan </t>
  </si>
  <si>
    <t>VSB 56 </t>
  </si>
  <si>
    <t>CC Ser / gsc 1494-0652</t>
  </si>
  <si>
    <t>EW/KE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</si>
  <si>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</si>
  <si>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</si>
  <si>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</si>
  <si>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</si>
  <si>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</si>
  <si>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</si>
  <si>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</si>
  <si>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</si>
  <si>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</si>
  <si>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Nelson</t>
  </si>
  <si>
    <t>BAD?</t>
  </si>
  <si>
    <t>I</t>
  </si>
  <si>
    <t>IBVS 4712</t>
  </si>
  <si>
    <t>IBVS 4912</t>
  </si>
  <si>
    <t>51262.4794</t>
  </si>
  <si>
    <t>IBVS 5296</t>
  </si>
  <si>
    <t>IBVS 6158</t>
  </si>
  <si>
    <t>IBVS 5731</t>
  </si>
  <si>
    <t>IBVS 5657</t>
  </si>
  <si>
    <t>IBVS 5672</t>
  </si>
  <si>
    <t>IBVS 5690</t>
  </si>
  <si>
    <t>JAVSO..36..186</t>
  </si>
  <si>
    <t>JAVSO..38...85</t>
  </si>
  <si>
    <t>JAVSO..39...94</t>
  </si>
  <si>
    <t>IBVS 5992</t>
  </si>
  <si>
    <t>IBVS 6070</t>
  </si>
  <si>
    <t>JAVSO..40....1</t>
  </si>
  <si>
    <t>JAVSO..40..975</t>
  </si>
  <si>
    <t>IBVS 6029</t>
  </si>
  <si>
    <t>OEJV 0160</t>
  </si>
  <si>
    <t>JAVSO..41..328</t>
  </si>
  <si>
    <t>OEJV 0168</t>
  </si>
  <si>
    <t>JAVSO..42..426</t>
  </si>
  <si>
    <t>JAVSO..43..238</t>
  </si>
  <si>
    <t>JAVSO..44..164</t>
  </si>
  <si>
    <t>JAVSO..45..121</t>
  </si>
  <si>
    <t>JAVSO..45..215</t>
  </si>
  <si>
    <t>JAVSO..46..184</t>
  </si>
  <si>
    <t>JAVSO..47..263</t>
  </si>
  <si>
    <t>JAVSO..48..256</t>
  </si>
  <si>
    <t>JAVSO 49, 256</t>
  </si>
  <si>
    <t>VSB, 91</t>
  </si>
  <si>
    <t>JAAVSO, 50, 255</t>
  </si>
  <si>
    <t>JAAVSO 51, 130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</si>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</sst>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"/>
    <numFmt numFmtId="166" formatCode="m/d/yyyy\ h:mm"/>
    <numFmt numFmtId="167" formatCode="0.000000"/>
    <numFmt numFmtId="168" formatCode="0.00000"/>
    <numFmt numFmtId="169" formatCode="d/mm/yyyy;@"/>
  </numFmts>
  <fonts count="20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8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165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6" fillId="2" borderId="11" xfId="0" applyFont="1" applyFill="1" applyBorder="1" applyAlignment="1">
      <alignment horizontal="left" vertical="top" wrapText="1" indent="1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right" vertical="top" wrapText="1"/>
    </xf>
    <xf numFmtId="0" fontId="7" fillId="2" borderId="11" xfId="5" applyNumberFormat="1" applyFill="1" applyBorder="1" applyAlignment="1" applyProtection="1">
      <alignment horizontal="right" vertical="top" wrapText="1"/>
    </xf>
    <xf numFmtId="0" fontId="6" fillId="0" borderId="1" xfId="0" applyFont="1" applyBorder="1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6" fontId="4" fillId="0" borderId="0" xfId="0" applyNumberFormat="1" applyFont="1">
      <alignment vertical="top"/>
    </xf>
    <xf numFmtId="0" fontId="11" fillId="0" borderId="4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vertical="center"/>
    </xf>
    <xf numFmtId="0" fontId="14" fillId="0" borderId="0" xfId="0" applyFont="1" applyAlignment="1"/>
    <xf numFmtId="0" fontId="6" fillId="0" borderId="0" xfId="0" applyFont="1" applyAlignment="1">
      <alignment horizontal="center" wrapText="1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6" fillId="0" borderId="0" xfId="7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7" fontId="12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6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left"/>
    </xf>
    <xf numFmtId="167" fontId="13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6" fillId="0" borderId="0" xfId="6" applyNumberFormat="1" applyFont="1" applyAlignment="1">
      <alignment horizontal="left" vertical="center"/>
    </xf>
    <xf numFmtId="167" fontId="16" fillId="0" borderId="0" xfId="7" applyNumberFormat="1" applyFont="1" applyAlignment="1">
      <alignment horizontal="left" vertical="center"/>
    </xf>
    <xf numFmtId="167" fontId="17" fillId="0" borderId="0" xfId="0" applyNumberFormat="1" applyFont="1" applyAlignment="1">
      <alignment horizontal="left"/>
    </xf>
    <xf numFmtId="167" fontId="17" fillId="0" borderId="0" xfId="6" applyNumberFormat="1" applyFont="1" applyAlignment="1">
      <alignment horizontal="left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9" fontId="0" fillId="0" borderId="0" xfId="0" applyNumberFormat="1" applyAlignment="1"/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 vertical="center" wrapText="1"/>
    </xf>
    <xf numFmtId="167" fontId="19" fillId="0" borderId="0" xfId="0" applyNumberFormat="1" applyFont="1" applyAlignment="1">
      <alignment horizontal="left" vertical="center" wrapText="1"/>
    </xf>
    <xf numFmtId="168" fontId="19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72710951526032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9389587073609"/>
          <c:y val="0.23584978088695488"/>
          <c:w val="0.78815080789946135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Active!$H$21:$H$1082</c:f>
              <c:numCache>
                <c:formatCode>General</c:formatCode>
                <c:ptCount val="1062"/>
                <c:pt idx="0">
                  <c:v>5.2595677319914103E-2</c:v>
                </c:pt>
                <c:pt idx="1">
                  <c:v>0.10146064907530672</c:v>
                </c:pt>
                <c:pt idx="2">
                  <c:v>9.7342499360820511E-2</c:v>
                </c:pt>
                <c:pt idx="3">
                  <c:v>7.820747111691162E-2</c:v>
                </c:pt>
                <c:pt idx="4">
                  <c:v>7.529603047441924E-2</c:v>
                </c:pt>
                <c:pt idx="5">
                  <c:v>6.4502739540330367E-2</c:v>
                </c:pt>
                <c:pt idx="6">
                  <c:v>8.0114533338928595E-2</c:v>
                </c:pt>
                <c:pt idx="7">
                  <c:v>5.8047019221703522E-2</c:v>
                </c:pt>
                <c:pt idx="8">
                  <c:v>8.9861355383618502E-2</c:v>
                </c:pt>
                <c:pt idx="9">
                  <c:v>5.5338120939268265E-2</c:v>
                </c:pt>
                <c:pt idx="10">
                  <c:v>8.2933036206668476E-2</c:v>
                </c:pt>
                <c:pt idx="11">
                  <c:v>8.6814886493812082E-2</c:v>
                </c:pt>
                <c:pt idx="12">
                  <c:v>8.061234412889462E-2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4-48A5-A244-C28A2CD57F1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Active!$I$21:$I$1082</c:f>
              <c:numCache>
                <c:formatCode>General</c:formatCode>
                <c:ptCount val="1062"/>
                <c:pt idx="14">
                  <c:v>-1.6878526366781443E-5</c:v>
                </c:pt>
                <c:pt idx="15">
                  <c:v>-8.4392653661780059E-5</c:v>
                </c:pt>
                <c:pt idx="17">
                  <c:v>-5.6041158750304021E-2</c:v>
                </c:pt>
                <c:pt idx="18">
                  <c:v>-5.4092006059363484E-2</c:v>
                </c:pt>
                <c:pt idx="19">
                  <c:v>-3.30920060587232E-2</c:v>
                </c:pt>
                <c:pt idx="20">
                  <c:v>-7.0384378108428791E-2</c:v>
                </c:pt>
                <c:pt idx="21">
                  <c:v>-0.10247420778614469</c:v>
                </c:pt>
                <c:pt idx="22">
                  <c:v>-9.7555280626693275E-2</c:v>
                </c:pt>
                <c:pt idx="23">
                  <c:v>-3.7720458109106403E-2</c:v>
                </c:pt>
                <c:pt idx="24">
                  <c:v>-3.8699412878486328E-2</c:v>
                </c:pt>
                <c:pt idx="25">
                  <c:v>-4.1994893021183088E-2</c:v>
                </c:pt>
                <c:pt idx="26">
                  <c:v>-5.7101389516901691E-2</c:v>
                </c:pt>
                <c:pt idx="27">
                  <c:v>-3.9582533492648508E-2</c:v>
                </c:pt>
                <c:pt idx="28">
                  <c:v>-3.7637759232893586E-2</c:v>
                </c:pt>
                <c:pt idx="29">
                  <c:v>-6.128853539848933E-2</c:v>
                </c:pt>
                <c:pt idx="30">
                  <c:v>-3.4896162491349969E-2</c:v>
                </c:pt>
                <c:pt idx="31">
                  <c:v>-7.3402518399234395E-2</c:v>
                </c:pt>
                <c:pt idx="32">
                  <c:v>-3.9292913825192954E-2</c:v>
                </c:pt>
                <c:pt idx="33">
                  <c:v>-3.3271868582232855E-2</c:v>
                </c:pt>
                <c:pt idx="34">
                  <c:v>-2.976219286210835E-2</c:v>
                </c:pt>
                <c:pt idx="35">
                  <c:v>-4.5829706978111062E-2</c:v>
                </c:pt>
                <c:pt idx="36">
                  <c:v>-2.8150399055448361E-2</c:v>
                </c:pt>
                <c:pt idx="37">
                  <c:v>-3.9217913181346375E-2</c:v>
                </c:pt>
                <c:pt idx="38">
                  <c:v>-4.8855130633455701E-2</c:v>
                </c:pt>
                <c:pt idx="39">
                  <c:v>-4.1062051423068624E-2</c:v>
                </c:pt>
                <c:pt idx="40">
                  <c:v>-1.2062051420798525E-2</c:v>
                </c:pt>
                <c:pt idx="41">
                  <c:v>-3.8496726512676105E-2</c:v>
                </c:pt>
                <c:pt idx="42">
                  <c:v>-1.2019960959150922E-2</c:v>
                </c:pt>
                <c:pt idx="43">
                  <c:v>-4.2522150171862449E-2</c:v>
                </c:pt>
                <c:pt idx="44">
                  <c:v>-5.339630221715197E-2</c:v>
                </c:pt>
                <c:pt idx="45">
                  <c:v>-4.1598844582040329E-2</c:v>
                </c:pt>
                <c:pt idx="46">
                  <c:v>-5.8624268240237143E-2</c:v>
                </c:pt>
                <c:pt idx="47">
                  <c:v>-3.9147502677224111E-2</c:v>
                </c:pt>
                <c:pt idx="48">
                  <c:v>-3.1535708876617718E-2</c:v>
                </c:pt>
                <c:pt idx="49">
                  <c:v>-4.4603223002923187E-2</c:v>
                </c:pt>
                <c:pt idx="50">
                  <c:v>-6.2763674904999789E-2</c:v>
                </c:pt>
                <c:pt idx="51">
                  <c:v>-4.1151881101541221E-2</c:v>
                </c:pt>
                <c:pt idx="52">
                  <c:v>-4.2198349990940187E-2</c:v>
                </c:pt>
                <c:pt idx="53">
                  <c:v>-2.2654070315184072E-2</c:v>
                </c:pt>
                <c:pt idx="54">
                  <c:v>-3.5700539199751802E-2</c:v>
                </c:pt>
                <c:pt idx="55">
                  <c:v>-4.3747008094214834E-2</c:v>
                </c:pt>
                <c:pt idx="60">
                  <c:v>-7.3330270141013898E-2</c:v>
                </c:pt>
                <c:pt idx="61">
                  <c:v>-4.6486555336741731E-2</c:v>
                </c:pt>
                <c:pt idx="62">
                  <c:v>-3.1904351890261751E-2</c:v>
                </c:pt>
                <c:pt idx="63">
                  <c:v>-3.7525325984461233E-2</c:v>
                </c:pt>
                <c:pt idx="68">
                  <c:v>-3.8099407742265612E-2</c:v>
                </c:pt>
                <c:pt idx="69">
                  <c:v>-3.7078362511238083E-2</c:v>
                </c:pt>
                <c:pt idx="71">
                  <c:v>-4.9652444271487184E-2</c:v>
                </c:pt>
                <c:pt idx="76">
                  <c:v>-3.1511411551036872E-2</c:v>
                </c:pt>
                <c:pt idx="77">
                  <c:v>-4.15578804386314E-2</c:v>
                </c:pt>
                <c:pt idx="78">
                  <c:v>-2.3469321087759454E-2</c:v>
                </c:pt>
                <c:pt idx="79">
                  <c:v>-6.3124475673248526E-2</c:v>
                </c:pt>
                <c:pt idx="81">
                  <c:v>-2.965208854584489E-2</c:v>
                </c:pt>
                <c:pt idx="83">
                  <c:v>-1.6940082168730441E-2</c:v>
                </c:pt>
                <c:pt idx="84">
                  <c:v>-2.298655106278602E-2</c:v>
                </c:pt>
                <c:pt idx="85">
                  <c:v>-3.583047758002067E-2</c:v>
                </c:pt>
                <c:pt idx="86">
                  <c:v>-2.2855901239381637E-2</c:v>
                </c:pt>
                <c:pt idx="90">
                  <c:v>-2.277800422598375E-2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64-48A5-A244-C28A2CD57F1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Active!$J$21:$J$1082</c:f>
              <c:numCache>
                <c:formatCode>General</c:formatCode>
                <c:ptCount val="1062"/>
                <c:pt idx="16">
                  <c:v>-0.12753339277696796</c:v>
                </c:pt>
                <c:pt idx="56">
                  <c:v>-3.8025891713914461E-2</c:v>
                </c:pt>
                <c:pt idx="57">
                  <c:v>-3.6425891717954073E-2</c:v>
                </c:pt>
                <c:pt idx="58">
                  <c:v>-3.6995595051848795E-2</c:v>
                </c:pt>
                <c:pt idx="59">
                  <c:v>-3.6295595054980367E-2</c:v>
                </c:pt>
                <c:pt idx="64">
                  <c:v>-3.6925325985066593E-2</c:v>
                </c:pt>
                <c:pt idx="65">
                  <c:v>-3.6325325985671952E-2</c:v>
                </c:pt>
                <c:pt idx="72">
                  <c:v>-8.9952937996713445E-2</c:v>
                </c:pt>
                <c:pt idx="73">
                  <c:v>-3.5354209183424246E-2</c:v>
                </c:pt>
                <c:pt idx="74">
                  <c:v>-3.4554209181806073E-2</c:v>
                </c:pt>
                <c:pt idx="75">
                  <c:v>-3.5139519008225761E-2</c:v>
                </c:pt>
                <c:pt idx="80">
                  <c:v>2.44704395881854E-2</c:v>
                </c:pt>
                <c:pt idx="82">
                  <c:v>-3.226126883237157E-2</c:v>
                </c:pt>
                <c:pt idx="87">
                  <c:v>-3.0399190887692384E-2</c:v>
                </c:pt>
                <c:pt idx="88">
                  <c:v>-3.0099190887995064E-2</c:v>
                </c:pt>
                <c:pt idx="89">
                  <c:v>-2.9899190885771532E-2</c:v>
                </c:pt>
                <c:pt idx="92">
                  <c:v>-2.6728426382760517E-2</c:v>
                </c:pt>
                <c:pt idx="93">
                  <c:v>-2.5378708822245244E-2</c:v>
                </c:pt>
                <c:pt idx="94">
                  <c:v>-2.3734216563752852E-2</c:v>
                </c:pt>
                <c:pt idx="95">
                  <c:v>-2.7354908641427755E-2</c:v>
                </c:pt>
                <c:pt idx="96">
                  <c:v>-2.6157451007748023E-2</c:v>
                </c:pt>
                <c:pt idx="97">
                  <c:v>-1.921281818067655E-2</c:v>
                </c:pt>
                <c:pt idx="98">
                  <c:v>-2.6264724954671692E-2</c:v>
                </c:pt>
                <c:pt idx="99">
                  <c:v>-2.4424258823273703E-2</c:v>
                </c:pt>
                <c:pt idx="100">
                  <c:v>-2.4791772950266022E-2</c:v>
                </c:pt>
                <c:pt idx="101">
                  <c:v>-2.4229343551269267E-2</c:v>
                </c:pt>
                <c:pt idx="102">
                  <c:v>-2.4342973410966806E-2</c:v>
                </c:pt>
                <c:pt idx="103">
                  <c:v>-2.346641958138207E-2</c:v>
                </c:pt>
                <c:pt idx="105">
                  <c:v>-2.3219879549287725E-2</c:v>
                </c:pt>
                <c:pt idx="108">
                  <c:v>-2.2298481162579264E-2</c:v>
                </c:pt>
                <c:pt idx="109">
                  <c:v>-2.4258933059172705E-2</c:v>
                </c:pt>
                <c:pt idx="110">
                  <c:v>-2.144480861898046E-2</c:v>
                </c:pt>
                <c:pt idx="111">
                  <c:v>-2.1456178117659874E-2</c:v>
                </c:pt>
                <c:pt idx="112">
                  <c:v>-1.9525528288795613E-2</c:v>
                </c:pt>
                <c:pt idx="113">
                  <c:v>-1.8722420194535516E-2</c:v>
                </c:pt>
                <c:pt idx="114">
                  <c:v>-1.5122420198167674E-2</c:v>
                </c:pt>
                <c:pt idx="115">
                  <c:v>-1.8989934324054047E-2</c:v>
                </c:pt>
                <c:pt idx="135">
                  <c:v>-3.9191663890960626E-3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64-48A5-A244-C28A2CD57F1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Active!$K$21:$K$1082</c:f>
              <c:numCache>
                <c:formatCode>General</c:formatCode>
                <c:ptCount val="1062"/>
                <c:pt idx="91">
                  <c:v>-2.4401378388574813E-2</c:v>
                </c:pt>
                <c:pt idx="104">
                  <c:v>-2.2237111232243478E-2</c:v>
                </c:pt>
                <c:pt idx="106">
                  <c:v>-2.3940218474308494E-2</c:v>
                </c:pt>
                <c:pt idx="107">
                  <c:v>-2.2395938794943504E-2</c:v>
                </c:pt>
                <c:pt idx="116">
                  <c:v>-1.7395019051036797E-2</c:v>
                </c:pt>
                <c:pt idx="117">
                  <c:v>-1.7152928587165661E-2</c:v>
                </c:pt>
                <c:pt idx="120">
                  <c:v>-1.6026939199946355E-2</c:v>
                </c:pt>
                <c:pt idx="121">
                  <c:v>-1.4648054719145875E-2</c:v>
                </c:pt>
                <c:pt idx="122">
                  <c:v>-1.3982729804411065E-2</c:v>
                </c:pt>
                <c:pt idx="123">
                  <c:v>-1.5886543362285011E-2</c:v>
                </c:pt>
                <c:pt idx="124">
                  <c:v>-1.2953986333741341E-2</c:v>
                </c:pt>
                <c:pt idx="125">
                  <c:v>-1.4211895868356805E-2</c:v>
                </c:pt>
                <c:pt idx="126">
                  <c:v>-1.312771494849585E-2</c:v>
                </c:pt>
                <c:pt idx="127">
                  <c:v>-7.1692396741127595E-3</c:v>
                </c:pt>
                <c:pt idx="128">
                  <c:v>-1.2737671830109321E-2</c:v>
                </c:pt>
                <c:pt idx="129">
                  <c:v>-1.1015355412382632E-2</c:v>
                </c:pt>
                <c:pt idx="130">
                  <c:v>-9.2638009373331442E-3</c:v>
                </c:pt>
                <c:pt idx="131">
                  <c:v>-7.8260888913064264E-3</c:v>
                </c:pt>
                <c:pt idx="132">
                  <c:v>-6.8514414015226066E-3</c:v>
                </c:pt>
                <c:pt idx="133">
                  <c:v>-4.1042653538170271E-3</c:v>
                </c:pt>
                <c:pt idx="134">
                  <c:v>-4.1000986457220279E-3</c:v>
                </c:pt>
                <c:pt idx="136">
                  <c:v>-4.2943076114170253E-3</c:v>
                </c:pt>
                <c:pt idx="137">
                  <c:v>-4.2943076114170253E-3</c:v>
                </c:pt>
                <c:pt idx="138">
                  <c:v>-2.2637983638560399E-3</c:v>
                </c:pt>
                <c:pt idx="139">
                  <c:v>-1.337276553385891E-4</c:v>
                </c:pt>
                <c:pt idx="140">
                  <c:v>1.4463719489867799E-3</c:v>
                </c:pt>
                <c:pt idx="141">
                  <c:v>1.16777033690596E-3</c:v>
                </c:pt>
                <c:pt idx="142">
                  <c:v>7.3098608045256697E-3</c:v>
                </c:pt>
                <c:pt idx="143">
                  <c:v>3.5469096474116668E-3</c:v>
                </c:pt>
                <c:pt idx="144">
                  <c:v>4.836909647565335E-3</c:v>
                </c:pt>
                <c:pt idx="145">
                  <c:v>6.6742693888954818E-3</c:v>
                </c:pt>
                <c:pt idx="146">
                  <c:v>6.3857811837806366E-3</c:v>
                </c:pt>
                <c:pt idx="147">
                  <c:v>7.9537898927810602E-3</c:v>
                </c:pt>
                <c:pt idx="148">
                  <c:v>8.9822504960466176E-3</c:v>
                </c:pt>
                <c:pt idx="149">
                  <c:v>1.1368267492798623E-2</c:v>
                </c:pt>
                <c:pt idx="150">
                  <c:v>1.2880061294708867E-2</c:v>
                </c:pt>
                <c:pt idx="151">
                  <c:v>1.1484652291983366E-2</c:v>
                </c:pt>
                <c:pt idx="152">
                  <c:v>1.1761771005694754E-2</c:v>
                </c:pt>
                <c:pt idx="153">
                  <c:v>1.235739257390378E-2</c:v>
                </c:pt>
                <c:pt idx="154">
                  <c:v>1.3501390239980537E-2</c:v>
                </c:pt>
                <c:pt idx="155">
                  <c:v>1.393910228216555E-2</c:v>
                </c:pt>
                <c:pt idx="156">
                  <c:v>1.6589032420597505E-2</c:v>
                </c:pt>
                <c:pt idx="157">
                  <c:v>1.7669964683591388E-2</c:v>
                </c:pt>
                <c:pt idx="158">
                  <c:v>1.7640374324400909E-2</c:v>
                </c:pt>
                <c:pt idx="159">
                  <c:v>1.720767672668444E-2</c:v>
                </c:pt>
                <c:pt idx="160">
                  <c:v>1.9521872309269384E-2</c:v>
                </c:pt>
                <c:pt idx="161">
                  <c:v>1.9866151989845093E-2</c:v>
                </c:pt>
                <c:pt idx="162">
                  <c:v>1.8717847044172231E-2</c:v>
                </c:pt>
                <c:pt idx="163">
                  <c:v>2.0229993999237195E-2</c:v>
                </c:pt>
                <c:pt idx="164">
                  <c:v>2.1932042633125093E-2</c:v>
                </c:pt>
                <c:pt idx="165">
                  <c:v>2.3600616215844639E-2</c:v>
                </c:pt>
                <c:pt idx="166">
                  <c:v>2.7364316694729496E-2</c:v>
                </c:pt>
                <c:pt idx="167">
                  <c:v>2.3504782911913935E-2</c:v>
                </c:pt>
                <c:pt idx="168">
                  <c:v>2.1772650186903775E-2</c:v>
                </c:pt>
                <c:pt idx="169">
                  <c:v>2.5337481376482174E-2</c:v>
                </c:pt>
                <c:pt idx="170">
                  <c:v>2.5677735779026989E-2</c:v>
                </c:pt>
                <c:pt idx="171">
                  <c:v>2.6510927964409348E-2</c:v>
                </c:pt>
                <c:pt idx="172">
                  <c:v>2.8156903128547128E-2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64-48A5-A244-C28A2CD57F1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Active!$L$21:$L$1082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64-48A5-A244-C28A2CD57F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Active!$M$21:$M$1082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64-48A5-A244-C28A2CD57F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Active!$N$21:$N$1082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64-48A5-A244-C28A2CD57F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Active!$O$21:$O$1082</c:f>
              <c:numCache>
                <c:formatCode>General</c:formatCode>
                <c:ptCount val="1062"/>
                <c:pt idx="0">
                  <c:v>-0.17140323140493371</c:v>
                </c:pt>
                <c:pt idx="1">
                  <c:v>-0.17138903681113199</c:v>
                </c:pt>
                <c:pt idx="2">
                  <c:v>-0.17137661654155545</c:v>
                </c:pt>
                <c:pt idx="3">
                  <c:v>-0.1713624219477537</c:v>
                </c:pt>
                <c:pt idx="4">
                  <c:v>-0.17126660843959193</c:v>
                </c:pt>
                <c:pt idx="5">
                  <c:v>-0.17118321520100671</c:v>
                </c:pt>
                <c:pt idx="6">
                  <c:v>-0.17114240574382669</c:v>
                </c:pt>
                <c:pt idx="7">
                  <c:v>-0.17113530844692582</c:v>
                </c:pt>
                <c:pt idx="8">
                  <c:v>-0.17111579088044843</c:v>
                </c:pt>
                <c:pt idx="9">
                  <c:v>-0.17106078682946668</c:v>
                </c:pt>
                <c:pt idx="10">
                  <c:v>-0.17101820304806142</c:v>
                </c:pt>
                <c:pt idx="11">
                  <c:v>-0.17100578277848491</c:v>
                </c:pt>
                <c:pt idx="12">
                  <c:v>-0.17098449088778228</c:v>
                </c:pt>
                <c:pt idx="14">
                  <c:v>-0.12802810139525761</c:v>
                </c:pt>
                <c:pt idx="15">
                  <c:v>-0.12802100409835673</c:v>
                </c:pt>
                <c:pt idx="16">
                  <c:v>-9.5227943767880019E-2</c:v>
                </c:pt>
                <c:pt idx="17">
                  <c:v>-8.8183876593765059E-2</c:v>
                </c:pt>
                <c:pt idx="18">
                  <c:v>-8.7758038779712777E-2</c:v>
                </c:pt>
                <c:pt idx="19">
                  <c:v>-8.7758038779712777E-2</c:v>
                </c:pt>
                <c:pt idx="20">
                  <c:v>-8.5309471348912105E-2</c:v>
                </c:pt>
                <c:pt idx="21">
                  <c:v>-8.2882195808814063E-2</c:v>
                </c:pt>
                <c:pt idx="22">
                  <c:v>-8.1086579692893568E-2</c:v>
                </c:pt>
                <c:pt idx="23">
                  <c:v>-6.3093157724959117E-2</c:v>
                </c:pt>
                <c:pt idx="24">
                  <c:v>-6.2990246919896492E-2</c:v>
                </c:pt>
                <c:pt idx="25">
                  <c:v>-6.2748938825266859E-2</c:v>
                </c:pt>
                <c:pt idx="26">
                  <c:v>-6.0740403802320223E-2</c:v>
                </c:pt>
                <c:pt idx="27">
                  <c:v>-6.04795781412132E-2</c:v>
                </c:pt>
                <c:pt idx="28">
                  <c:v>-5.9737910615072123E-2</c:v>
                </c:pt>
                <c:pt idx="29">
                  <c:v>-5.7777282346206382E-2</c:v>
                </c:pt>
                <c:pt idx="30">
                  <c:v>-5.7713406674098536E-2</c:v>
                </c:pt>
                <c:pt idx="31">
                  <c:v>-5.766017694734199E-2</c:v>
                </c:pt>
                <c:pt idx="32">
                  <c:v>-5.7461452634117602E-2</c:v>
                </c:pt>
                <c:pt idx="33">
                  <c:v>-5.7358541829054963E-2</c:v>
                </c:pt>
                <c:pt idx="34">
                  <c:v>-5.5625027061017102E-2</c:v>
                </c:pt>
                <c:pt idx="35">
                  <c:v>-5.5617929764116225E-2</c:v>
                </c:pt>
                <c:pt idx="36">
                  <c:v>-5.5584217603837083E-2</c:v>
                </c:pt>
                <c:pt idx="37">
                  <c:v>-5.557712030693622E-2</c:v>
                </c:pt>
                <c:pt idx="38">
                  <c:v>-5.5405010857090084E-2</c:v>
                </c:pt>
                <c:pt idx="39">
                  <c:v>-5.5067889254298688E-2</c:v>
                </c:pt>
                <c:pt idx="40">
                  <c:v>-5.5067889254298688E-2</c:v>
                </c:pt>
                <c:pt idx="41">
                  <c:v>-5.4917071695155167E-2</c:v>
                </c:pt>
                <c:pt idx="42">
                  <c:v>-5.486206764417341E-2</c:v>
                </c:pt>
                <c:pt idx="43">
                  <c:v>-5.4704152788129026E-2</c:v>
                </c:pt>
                <c:pt idx="44">
                  <c:v>-5.3245658274999927E-2</c:v>
                </c:pt>
                <c:pt idx="45">
                  <c:v>-5.3224366384297311E-2</c:v>
                </c:pt>
                <c:pt idx="46">
                  <c:v>-5.301144747727117E-2</c:v>
                </c:pt>
                <c:pt idx="47">
                  <c:v>-5.2956443426289412E-2</c:v>
                </c:pt>
                <c:pt idx="48">
                  <c:v>-5.2915633969109407E-2</c:v>
                </c:pt>
                <c:pt idx="49">
                  <c:v>-5.2908536672208531E-2</c:v>
                </c:pt>
                <c:pt idx="50">
                  <c:v>-5.2681423171380651E-2</c:v>
                </c:pt>
                <c:pt idx="51">
                  <c:v>-5.2640613714200632E-2</c:v>
                </c:pt>
                <c:pt idx="52">
                  <c:v>-5.253060561223713E-2</c:v>
                </c:pt>
                <c:pt idx="53">
                  <c:v>-5.2482698858156249E-2</c:v>
                </c:pt>
                <c:pt idx="54">
                  <c:v>-5.2372690756192733E-2</c:v>
                </c:pt>
                <c:pt idx="55">
                  <c:v>-5.2262682654229231E-2</c:v>
                </c:pt>
                <c:pt idx="56">
                  <c:v>-5.0624981394353133E-2</c:v>
                </c:pt>
                <c:pt idx="57">
                  <c:v>-5.0624981394353133E-2</c:v>
                </c:pt>
                <c:pt idx="58">
                  <c:v>-5.0459969241407873E-2</c:v>
                </c:pt>
                <c:pt idx="59">
                  <c:v>-5.0459969241407873E-2</c:v>
                </c:pt>
                <c:pt idx="60">
                  <c:v>-5.0309151682264353E-2</c:v>
                </c:pt>
                <c:pt idx="61">
                  <c:v>-4.9977353052148607E-2</c:v>
                </c:pt>
                <c:pt idx="62">
                  <c:v>-4.9828309817230312E-2</c:v>
                </c:pt>
                <c:pt idx="63">
                  <c:v>-4.8396430167479479E-2</c:v>
                </c:pt>
                <c:pt idx="64">
                  <c:v>-4.8396430167479479E-2</c:v>
                </c:pt>
                <c:pt idx="65">
                  <c:v>-4.8396430167479479E-2</c:v>
                </c:pt>
                <c:pt idx="66">
                  <c:v>-4.8094795049192451E-2</c:v>
                </c:pt>
                <c:pt idx="67">
                  <c:v>-4.7922685599346315E-2</c:v>
                </c:pt>
                <c:pt idx="68">
                  <c:v>-4.7915588302445439E-2</c:v>
                </c:pt>
                <c:pt idx="69">
                  <c:v>-4.7812677497382799E-2</c:v>
                </c:pt>
                <c:pt idx="70">
                  <c:v>-4.7805580200481937E-2</c:v>
                </c:pt>
                <c:pt idx="71">
                  <c:v>-4.7331835632348759E-2</c:v>
                </c:pt>
                <c:pt idx="72">
                  <c:v>-4.5513153301500436E-2</c:v>
                </c:pt>
                <c:pt idx="73">
                  <c:v>-4.5502507356149136E-2</c:v>
                </c:pt>
                <c:pt idx="74">
                  <c:v>-4.5502507356149136E-2</c:v>
                </c:pt>
                <c:pt idx="75">
                  <c:v>-4.283392372142146E-2</c:v>
                </c:pt>
                <c:pt idx="76">
                  <c:v>-4.2510996712431803E-2</c:v>
                </c:pt>
                <c:pt idx="77">
                  <c:v>-4.2400988610468288E-2</c:v>
                </c:pt>
                <c:pt idx="78">
                  <c:v>-4.2305175102306525E-2</c:v>
                </c:pt>
                <c:pt idx="79">
                  <c:v>-4.0028717121352003E-2</c:v>
                </c:pt>
                <c:pt idx="80">
                  <c:v>-3.9986133339946772E-2</c:v>
                </c:pt>
                <c:pt idx="81">
                  <c:v>-3.9657883358281465E-2</c:v>
                </c:pt>
                <c:pt idx="82">
                  <c:v>-3.8185194251350627E-2</c:v>
                </c:pt>
                <c:pt idx="83">
                  <c:v>-3.7525145639569574E-2</c:v>
                </c:pt>
                <c:pt idx="84">
                  <c:v>-3.7415137537606072E-2</c:v>
                </c:pt>
                <c:pt idx="85">
                  <c:v>-3.7326421326345172E-2</c:v>
                </c:pt>
                <c:pt idx="86">
                  <c:v>-3.711350241931903E-2</c:v>
                </c:pt>
                <c:pt idx="87">
                  <c:v>-3.3261444526371031E-2</c:v>
                </c:pt>
                <c:pt idx="88">
                  <c:v>-3.3261444526371031E-2</c:v>
                </c:pt>
                <c:pt idx="89">
                  <c:v>-3.3261444526371031E-2</c:v>
                </c:pt>
                <c:pt idx="90">
                  <c:v>-3.2601395914589978E-2</c:v>
                </c:pt>
                <c:pt idx="91">
                  <c:v>-2.8078643464509626E-2</c:v>
                </c:pt>
                <c:pt idx="92">
                  <c:v>-2.7991701577473951E-2</c:v>
                </c:pt>
                <c:pt idx="93">
                  <c:v>-2.7849755639456519E-2</c:v>
                </c:pt>
                <c:pt idx="94">
                  <c:v>-2.5709920623843766E-2</c:v>
                </c:pt>
                <c:pt idx="95">
                  <c:v>-2.5676208463564623E-2</c:v>
                </c:pt>
                <c:pt idx="96">
                  <c:v>-2.5654916572862008E-2</c:v>
                </c:pt>
                <c:pt idx="97">
                  <c:v>-2.5470386853439358E-2</c:v>
                </c:pt>
                <c:pt idx="98">
                  <c:v>-2.5454417935412393E-2</c:v>
                </c:pt>
                <c:pt idx="99">
                  <c:v>-2.5374573345277582E-2</c:v>
                </c:pt>
                <c:pt idx="100">
                  <c:v>-2.5367476048376719E-2</c:v>
                </c:pt>
                <c:pt idx="101">
                  <c:v>-2.5331989563872365E-2</c:v>
                </c:pt>
                <c:pt idx="102">
                  <c:v>-2.5078261199666205E-2</c:v>
                </c:pt>
                <c:pt idx="103">
                  <c:v>-2.4602742307307815E-2</c:v>
                </c:pt>
                <c:pt idx="104">
                  <c:v>-2.3312808595574414E-2</c:v>
                </c:pt>
                <c:pt idx="105">
                  <c:v>-2.3177959954457858E-2</c:v>
                </c:pt>
                <c:pt idx="106">
                  <c:v>-2.3007624828836948E-2</c:v>
                </c:pt>
                <c:pt idx="107">
                  <c:v>-2.2959718074756066E-2</c:v>
                </c:pt>
                <c:pt idx="108">
                  <c:v>-2.2938426184053451E-2</c:v>
                </c:pt>
                <c:pt idx="109">
                  <c:v>-2.2711312683225557E-2</c:v>
                </c:pt>
                <c:pt idx="110">
                  <c:v>-2.2271280275371536E-2</c:v>
                </c:pt>
                <c:pt idx="111">
                  <c:v>-2.06406763123963E-2</c:v>
                </c:pt>
                <c:pt idx="112">
                  <c:v>-2.0339041194109272E-2</c:v>
                </c:pt>
                <c:pt idx="113">
                  <c:v>-1.8131781857938234E-2</c:v>
                </c:pt>
                <c:pt idx="114">
                  <c:v>-1.8131781857938234E-2</c:v>
                </c:pt>
                <c:pt idx="115">
                  <c:v>-1.8124684561037357E-2</c:v>
                </c:pt>
                <c:pt idx="116">
                  <c:v>-1.8082100779632126E-2</c:v>
                </c:pt>
                <c:pt idx="117">
                  <c:v>-1.7876279169506862E-2</c:v>
                </c:pt>
                <c:pt idx="118">
                  <c:v>-1.7764496743318134E-2</c:v>
                </c:pt>
                <c:pt idx="119">
                  <c:v>-1.7718364313462465E-2</c:v>
                </c:pt>
                <c:pt idx="120">
                  <c:v>-1.5860646849659349E-2</c:v>
                </c:pt>
                <c:pt idx="121">
                  <c:v>-1.4985905006626943E-2</c:v>
                </c:pt>
                <c:pt idx="122">
                  <c:v>-1.4835087447483422E-2</c:v>
                </c:pt>
                <c:pt idx="123">
                  <c:v>-1.4803149611429506E-2</c:v>
                </c:pt>
                <c:pt idx="124">
                  <c:v>-1.326126185971517E-2</c:v>
                </c:pt>
                <c:pt idx="125">
                  <c:v>-1.3055440249589906E-2</c:v>
                </c:pt>
                <c:pt idx="126">
                  <c:v>-1.2643797029339349E-2</c:v>
                </c:pt>
                <c:pt idx="127">
                  <c:v>-1.0621067412590973E-2</c:v>
                </c:pt>
                <c:pt idx="128">
                  <c:v>-1.0466701204997028E-2</c:v>
                </c:pt>
                <c:pt idx="129">
                  <c:v>-1.037443634528569E-2</c:v>
                </c:pt>
                <c:pt idx="130">
                  <c:v>-8.0145851257459183E-3</c:v>
                </c:pt>
                <c:pt idx="131">
                  <c:v>-7.4929338035318732E-3</c:v>
                </c:pt>
                <c:pt idx="132">
                  <c:v>-5.7452244416922593E-3</c:v>
                </c:pt>
                <c:pt idx="133">
                  <c:v>-3.0695435100637075E-3</c:v>
                </c:pt>
                <c:pt idx="134">
                  <c:v>-2.9648583807758699E-3</c:v>
                </c:pt>
                <c:pt idx="135">
                  <c:v>-2.8051692005062467E-3</c:v>
                </c:pt>
                <c:pt idx="136">
                  <c:v>-2.7341962314975377E-3</c:v>
                </c:pt>
                <c:pt idx="137">
                  <c:v>-2.7341962314975377E-3</c:v>
                </c:pt>
                <c:pt idx="138">
                  <c:v>-4.7725581702040554E-4</c:v>
                </c:pt>
                <c:pt idx="139">
                  <c:v>-1.9868691366120572E-4</c:v>
                </c:pt>
                <c:pt idx="140">
                  <c:v>1.9500197230776506E-3</c:v>
                </c:pt>
                <c:pt idx="141">
                  <c:v>2.1895534934820715E-3</c:v>
                </c:pt>
                <c:pt idx="142">
                  <c:v>2.3953751036073223E-3</c:v>
                </c:pt>
                <c:pt idx="143">
                  <c:v>4.8208763194801663E-3</c:v>
                </c:pt>
                <c:pt idx="144">
                  <c:v>4.8208763194801663E-3</c:v>
                </c:pt>
                <c:pt idx="145">
                  <c:v>7.7183477792609478E-3</c:v>
                </c:pt>
                <c:pt idx="146">
                  <c:v>9.1573247259126578E-3</c:v>
                </c:pt>
                <c:pt idx="147">
                  <c:v>9.8439882010719626E-3</c:v>
                </c:pt>
                <c:pt idx="148">
                  <c:v>1.0303538175403387E-2</c:v>
                </c:pt>
                <c:pt idx="149">
                  <c:v>1.0420643574267779E-2</c:v>
                </c:pt>
                <c:pt idx="150">
                  <c:v>1.0461453031447771E-2</c:v>
                </c:pt>
                <c:pt idx="151">
                  <c:v>1.2237551580890876E-2</c:v>
                </c:pt>
                <c:pt idx="152">
                  <c:v>1.2429178597214402E-2</c:v>
                </c:pt>
                <c:pt idx="153">
                  <c:v>1.2745008309303196E-2</c:v>
                </c:pt>
                <c:pt idx="154">
                  <c:v>1.4191082552855755E-2</c:v>
                </c:pt>
                <c:pt idx="155">
                  <c:v>1.47127338750698E-2</c:v>
                </c:pt>
                <c:pt idx="156">
                  <c:v>1.6946608074619118E-2</c:v>
                </c:pt>
                <c:pt idx="157">
                  <c:v>1.7106297254888714E-2</c:v>
                </c:pt>
                <c:pt idx="158">
                  <c:v>1.7214531032627017E-2</c:v>
                </c:pt>
                <c:pt idx="159">
                  <c:v>1.7627948577102759E-2</c:v>
                </c:pt>
                <c:pt idx="160">
                  <c:v>1.9602771439770267E-2</c:v>
                </c:pt>
                <c:pt idx="161">
                  <c:v>1.9650678193851134E-2</c:v>
                </c:pt>
                <c:pt idx="162">
                  <c:v>2.0055224117200815E-2</c:v>
                </c:pt>
                <c:pt idx="163">
                  <c:v>2.0232656539722615E-2</c:v>
                </c:pt>
                <c:pt idx="164">
                  <c:v>2.2030046979868323E-2</c:v>
                </c:pt>
                <c:pt idx="165">
                  <c:v>2.2432818578992764E-2</c:v>
                </c:pt>
                <c:pt idx="166">
                  <c:v>2.2457659118145817E-2</c:v>
                </c:pt>
                <c:pt idx="167">
                  <c:v>2.2537503708280615E-2</c:v>
                </c:pt>
                <c:pt idx="168">
                  <c:v>2.266702937672152E-2</c:v>
                </c:pt>
                <c:pt idx="169">
                  <c:v>2.4636529266713364E-2</c:v>
                </c:pt>
                <c:pt idx="170">
                  <c:v>2.5136888698224807E-2</c:v>
                </c:pt>
                <c:pt idx="171">
                  <c:v>2.5417231925809219E-2</c:v>
                </c:pt>
                <c:pt idx="172">
                  <c:v>2.7125906154694041E-2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64-48A5-A244-C28A2CD57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160"/>
        <c:axId val="1"/>
      </c:scatterChart>
      <c:valAx>
        <c:axId val="765813160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55296229802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592459605027"/>
          <c:y val="0.9088076726258274"/>
          <c:w val="0.788150807899461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27276544977332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8195861324449"/>
          <c:y val="0.23511007774245343"/>
          <c:w val="0.7800006924722057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Active!$H$21:$H$1082</c:f>
              <c:numCache>
                <c:formatCode>General</c:formatCode>
                <c:ptCount val="1062"/>
                <c:pt idx="0">
                  <c:v>5.2595677319914103E-2</c:v>
                </c:pt>
                <c:pt idx="1">
                  <c:v>0.10146064907530672</c:v>
                </c:pt>
                <c:pt idx="2">
                  <c:v>9.7342499360820511E-2</c:v>
                </c:pt>
                <c:pt idx="3">
                  <c:v>7.820747111691162E-2</c:v>
                </c:pt>
                <c:pt idx="4">
                  <c:v>7.529603047441924E-2</c:v>
                </c:pt>
                <c:pt idx="5">
                  <c:v>6.4502739540330367E-2</c:v>
                </c:pt>
                <c:pt idx="6">
                  <c:v>8.0114533338928595E-2</c:v>
                </c:pt>
                <c:pt idx="7">
                  <c:v>5.8047019221703522E-2</c:v>
                </c:pt>
                <c:pt idx="8">
                  <c:v>8.9861355383618502E-2</c:v>
                </c:pt>
                <c:pt idx="9">
                  <c:v>5.5338120939268265E-2</c:v>
                </c:pt>
                <c:pt idx="10">
                  <c:v>8.2933036206668476E-2</c:v>
                </c:pt>
                <c:pt idx="11">
                  <c:v>8.6814886493812082E-2</c:v>
                </c:pt>
                <c:pt idx="12">
                  <c:v>8.061234412889462E-2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31-4CDB-8461-244AEF56E28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Active!$I$21:$I$1082</c:f>
              <c:numCache>
                <c:formatCode>General</c:formatCode>
                <c:ptCount val="1062"/>
                <c:pt idx="14">
                  <c:v>-1.6878526366781443E-5</c:v>
                </c:pt>
                <c:pt idx="15">
                  <c:v>-8.4392653661780059E-5</c:v>
                </c:pt>
                <c:pt idx="17">
                  <c:v>-5.6041158750304021E-2</c:v>
                </c:pt>
                <c:pt idx="18">
                  <c:v>-5.4092006059363484E-2</c:v>
                </c:pt>
                <c:pt idx="19">
                  <c:v>-3.30920060587232E-2</c:v>
                </c:pt>
                <c:pt idx="20">
                  <c:v>-7.0384378108428791E-2</c:v>
                </c:pt>
                <c:pt idx="21">
                  <c:v>-0.10247420778614469</c:v>
                </c:pt>
                <c:pt idx="22">
                  <c:v>-9.7555280626693275E-2</c:v>
                </c:pt>
                <c:pt idx="23">
                  <c:v>-3.7720458109106403E-2</c:v>
                </c:pt>
                <c:pt idx="24">
                  <c:v>-3.8699412878486328E-2</c:v>
                </c:pt>
                <c:pt idx="25">
                  <c:v>-4.1994893021183088E-2</c:v>
                </c:pt>
                <c:pt idx="26">
                  <c:v>-5.7101389516901691E-2</c:v>
                </c:pt>
                <c:pt idx="27">
                  <c:v>-3.9582533492648508E-2</c:v>
                </c:pt>
                <c:pt idx="28">
                  <c:v>-3.7637759232893586E-2</c:v>
                </c:pt>
                <c:pt idx="29">
                  <c:v>-6.128853539848933E-2</c:v>
                </c:pt>
                <c:pt idx="30">
                  <c:v>-3.4896162491349969E-2</c:v>
                </c:pt>
                <c:pt idx="31">
                  <c:v>-7.3402518399234395E-2</c:v>
                </c:pt>
                <c:pt idx="32">
                  <c:v>-3.9292913825192954E-2</c:v>
                </c:pt>
                <c:pt idx="33">
                  <c:v>-3.3271868582232855E-2</c:v>
                </c:pt>
                <c:pt idx="34">
                  <c:v>-2.976219286210835E-2</c:v>
                </c:pt>
                <c:pt idx="35">
                  <c:v>-4.5829706978111062E-2</c:v>
                </c:pt>
                <c:pt idx="36">
                  <c:v>-2.8150399055448361E-2</c:v>
                </c:pt>
                <c:pt idx="37">
                  <c:v>-3.9217913181346375E-2</c:v>
                </c:pt>
                <c:pt idx="38">
                  <c:v>-4.8855130633455701E-2</c:v>
                </c:pt>
                <c:pt idx="39">
                  <c:v>-4.1062051423068624E-2</c:v>
                </c:pt>
                <c:pt idx="40">
                  <c:v>-1.2062051420798525E-2</c:v>
                </c:pt>
                <c:pt idx="41">
                  <c:v>-3.8496726512676105E-2</c:v>
                </c:pt>
                <c:pt idx="42">
                  <c:v>-1.2019960959150922E-2</c:v>
                </c:pt>
                <c:pt idx="43">
                  <c:v>-4.2522150171862449E-2</c:v>
                </c:pt>
                <c:pt idx="44">
                  <c:v>-5.339630221715197E-2</c:v>
                </c:pt>
                <c:pt idx="45">
                  <c:v>-4.1598844582040329E-2</c:v>
                </c:pt>
                <c:pt idx="46">
                  <c:v>-5.8624268240237143E-2</c:v>
                </c:pt>
                <c:pt idx="47">
                  <c:v>-3.9147502677224111E-2</c:v>
                </c:pt>
                <c:pt idx="48">
                  <c:v>-3.1535708876617718E-2</c:v>
                </c:pt>
                <c:pt idx="49">
                  <c:v>-4.4603223002923187E-2</c:v>
                </c:pt>
                <c:pt idx="50">
                  <c:v>-6.2763674904999789E-2</c:v>
                </c:pt>
                <c:pt idx="51">
                  <c:v>-4.1151881101541221E-2</c:v>
                </c:pt>
                <c:pt idx="52">
                  <c:v>-4.2198349990940187E-2</c:v>
                </c:pt>
                <c:pt idx="53">
                  <c:v>-2.2654070315184072E-2</c:v>
                </c:pt>
                <c:pt idx="54">
                  <c:v>-3.5700539199751802E-2</c:v>
                </c:pt>
                <c:pt idx="55">
                  <c:v>-4.3747008094214834E-2</c:v>
                </c:pt>
                <c:pt idx="60">
                  <c:v>-7.3330270141013898E-2</c:v>
                </c:pt>
                <c:pt idx="61">
                  <c:v>-4.6486555336741731E-2</c:v>
                </c:pt>
                <c:pt idx="62">
                  <c:v>-3.1904351890261751E-2</c:v>
                </c:pt>
                <c:pt idx="63">
                  <c:v>-3.7525325984461233E-2</c:v>
                </c:pt>
                <c:pt idx="68">
                  <c:v>-3.8099407742265612E-2</c:v>
                </c:pt>
                <c:pt idx="69">
                  <c:v>-3.7078362511238083E-2</c:v>
                </c:pt>
                <c:pt idx="71">
                  <c:v>-4.9652444271487184E-2</c:v>
                </c:pt>
                <c:pt idx="76">
                  <c:v>-3.1511411551036872E-2</c:v>
                </c:pt>
                <c:pt idx="77">
                  <c:v>-4.15578804386314E-2</c:v>
                </c:pt>
                <c:pt idx="78">
                  <c:v>-2.3469321087759454E-2</c:v>
                </c:pt>
                <c:pt idx="79">
                  <c:v>-6.3124475673248526E-2</c:v>
                </c:pt>
                <c:pt idx="81">
                  <c:v>-2.965208854584489E-2</c:v>
                </c:pt>
                <c:pt idx="83">
                  <c:v>-1.6940082168730441E-2</c:v>
                </c:pt>
                <c:pt idx="84">
                  <c:v>-2.298655106278602E-2</c:v>
                </c:pt>
                <c:pt idx="85">
                  <c:v>-3.583047758002067E-2</c:v>
                </c:pt>
                <c:pt idx="86">
                  <c:v>-2.2855901239381637E-2</c:v>
                </c:pt>
                <c:pt idx="90">
                  <c:v>-2.277800422598375E-2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1-4CDB-8461-244AEF56E2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Active!$J$21:$J$1082</c:f>
              <c:numCache>
                <c:formatCode>General</c:formatCode>
                <c:ptCount val="1062"/>
                <c:pt idx="16">
                  <c:v>-0.12753339277696796</c:v>
                </c:pt>
                <c:pt idx="56">
                  <c:v>-3.8025891713914461E-2</c:v>
                </c:pt>
                <c:pt idx="57">
                  <c:v>-3.6425891717954073E-2</c:v>
                </c:pt>
                <c:pt idx="58">
                  <c:v>-3.6995595051848795E-2</c:v>
                </c:pt>
                <c:pt idx="59">
                  <c:v>-3.6295595054980367E-2</c:v>
                </c:pt>
                <c:pt idx="64">
                  <c:v>-3.6925325985066593E-2</c:v>
                </c:pt>
                <c:pt idx="65">
                  <c:v>-3.6325325985671952E-2</c:v>
                </c:pt>
                <c:pt idx="72">
                  <c:v>-8.9952937996713445E-2</c:v>
                </c:pt>
                <c:pt idx="73">
                  <c:v>-3.5354209183424246E-2</c:v>
                </c:pt>
                <c:pt idx="74">
                  <c:v>-3.4554209181806073E-2</c:v>
                </c:pt>
                <c:pt idx="75">
                  <c:v>-3.5139519008225761E-2</c:v>
                </c:pt>
                <c:pt idx="80">
                  <c:v>2.44704395881854E-2</c:v>
                </c:pt>
                <c:pt idx="82">
                  <c:v>-3.226126883237157E-2</c:v>
                </c:pt>
                <c:pt idx="87">
                  <c:v>-3.0399190887692384E-2</c:v>
                </c:pt>
                <c:pt idx="88">
                  <c:v>-3.0099190887995064E-2</c:v>
                </c:pt>
                <c:pt idx="89">
                  <c:v>-2.9899190885771532E-2</c:v>
                </c:pt>
                <c:pt idx="92">
                  <c:v>-2.6728426382760517E-2</c:v>
                </c:pt>
                <c:pt idx="93">
                  <c:v>-2.5378708822245244E-2</c:v>
                </c:pt>
                <c:pt idx="94">
                  <c:v>-2.3734216563752852E-2</c:v>
                </c:pt>
                <c:pt idx="95">
                  <c:v>-2.7354908641427755E-2</c:v>
                </c:pt>
                <c:pt idx="96">
                  <c:v>-2.6157451007748023E-2</c:v>
                </c:pt>
                <c:pt idx="97">
                  <c:v>-1.921281818067655E-2</c:v>
                </c:pt>
                <c:pt idx="98">
                  <c:v>-2.6264724954671692E-2</c:v>
                </c:pt>
                <c:pt idx="99">
                  <c:v>-2.4424258823273703E-2</c:v>
                </c:pt>
                <c:pt idx="100">
                  <c:v>-2.4791772950266022E-2</c:v>
                </c:pt>
                <c:pt idx="101">
                  <c:v>-2.4229343551269267E-2</c:v>
                </c:pt>
                <c:pt idx="102">
                  <c:v>-2.4342973410966806E-2</c:v>
                </c:pt>
                <c:pt idx="103">
                  <c:v>-2.346641958138207E-2</c:v>
                </c:pt>
                <c:pt idx="105">
                  <c:v>-2.3219879549287725E-2</c:v>
                </c:pt>
                <c:pt idx="108">
                  <c:v>-2.2298481162579264E-2</c:v>
                </c:pt>
                <c:pt idx="109">
                  <c:v>-2.4258933059172705E-2</c:v>
                </c:pt>
                <c:pt idx="110">
                  <c:v>-2.144480861898046E-2</c:v>
                </c:pt>
                <c:pt idx="111">
                  <c:v>-2.1456178117659874E-2</c:v>
                </c:pt>
                <c:pt idx="112">
                  <c:v>-1.9525528288795613E-2</c:v>
                </c:pt>
                <c:pt idx="113">
                  <c:v>-1.8722420194535516E-2</c:v>
                </c:pt>
                <c:pt idx="114">
                  <c:v>-1.5122420198167674E-2</c:v>
                </c:pt>
                <c:pt idx="115">
                  <c:v>-1.8989934324054047E-2</c:v>
                </c:pt>
                <c:pt idx="135">
                  <c:v>-3.9191663890960626E-3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31-4CDB-8461-244AEF56E2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Active!$K$21:$K$1082</c:f>
              <c:numCache>
                <c:formatCode>General</c:formatCode>
                <c:ptCount val="1062"/>
                <c:pt idx="91">
                  <c:v>-2.4401378388574813E-2</c:v>
                </c:pt>
                <c:pt idx="104">
                  <c:v>-2.2237111232243478E-2</c:v>
                </c:pt>
                <c:pt idx="106">
                  <c:v>-2.3940218474308494E-2</c:v>
                </c:pt>
                <c:pt idx="107">
                  <c:v>-2.2395938794943504E-2</c:v>
                </c:pt>
                <c:pt idx="116">
                  <c:v>-1.7395019051036797E-2</c:v>
                </c:pt>
                <c:pt idx="117">
                  <c:v>-1.7152928587165661E-2</c:v>
                </c:pt>
                <c:pt idx="120">
                  <c:v>-1.6026939199946355E-2</c:v>
                </c:pt>
                <c:pt idx="121">
                  <c:v>-1.4648054719145875E-2</c:v>
                </c:pt>
                <c:pt idx="122">
                  <c:v>-1.3982729804411065E-2</c:v>
                </c:pt>
                <c:pt idx="123">
                  <c:v>-1.5886543362285011E-2</c:v>
                </c:pt>
                <c:pt idx="124">
                  <c:v>-1.2953986333741341E-2</c:v>
                </c:pt>
                <c:pt idx="125">
                  <c:v>-1.4211895868356805E-2</c:v>
                </c:pt>
                <c:pt idx="126">
                  <c:v>-1.312771494849585E-2</c:v>
                </c:pt>
                <c:pt idx="127">
                  <c:v>-7.1692396741127595E-3</c:v>
                </c:pt>
                <c:pt idx="128">
                  <c:v>-1.2737671830109321E-2</c:v>
                </c:pt>
                <c:pt idx="129">
                  <c:v>-1.1015355412382632E-2</c:v>
                </c:pt>
                <c:pt idx="130">
                  <c:v>-9.2638009373331442E-3</c:v>
                </c:pt>
                <c:pt idx="131">
                  <c:v>-7.8260888913064264E-3</c:v>
                </c:pt>
                <c:pt idx="132">
                  <c:v>-6.8514414015226066E-3</c:v>
                </c:pt>
                <c:pt idx="133">
                  <c:v>-4.1042653538170271E-3</c:v>
                </c:pt>
                <c:pt idx="134">
                  <c:v>-4.1000986457220279E-3</c:v>
                </c:pt>
                <c:pt idx="136">
                  <c:v>-4.2943076114170253E-3</c:v>
                </c:pt>
                <c:pt idx="137">
                  <c:v>-4.2943076114170253E-3</c:v>
                </c:pt>
                <c:pt idx="138">
                  <c:v>-2.2637983638560399E-3</c:v>
                </c:pt>
                <c:pt idx="139">
                  <c:v>-1.337276553385891E-4</c:v>
                </c:pt>
                <c:pt idx="140">
                  <c:v>1.4463719489867799E-3</c:v>
                </c:pt>
                <c:pt idx="141">
                  <c:v>1.16777033690596E-3</c:v>
                </c:pt>
                <c:pt idx="142">
                  <c:v>7.3098608045256697E-3</c:v>
                </c:pt>
                <c:pt idx="143">
                  <c:v>3.5469096474116668E-3</c:v>
                </c:pt>
                <c:pt idx="144">
                  <c:v>4.836909647565335E-3</c:v>
                </c:pt>
                <c:pt idx="145">
                  <c:v>6.6742693888954818E-3</c:v>
                </c:pt>
                <c:pt idx="146">
                  <c:v>6.3857811837806366E-3</c:v>
                </c:pt>
                <c:pt idx="147">
                  <c:v>7.9537898927810602E-3</c:v>
                </c:pt>
                <c:pt idx="148">
                  <c:v>8.9822504960466176E-3</c:v>
                </c:pt>
                <c:pt idx="149">
                  <c:v>1.1368267492798623E-2</c:v>
                </c:pt>
                <c:pt idx="150">
                  <c:v>1.2880061294708867E-2</c:v>
                </c:pt>
                <c:pt idx="151">
                  <c:v>1.1484652291983366E-2</c:v>
                </c:pt>
                <c:pt idx="152">
                  <c:v>1.1761771005694754E-2</c:v>
                </c:pt>
                <c:pt idx="153">
                  <c:v>1.235739257390378E-2</c:v>
                </c:pt>
                <c:pt idx="154">
                  <c:v>1.3501390239980537E-2</c:v>
                </c:pt>
                <c:pt idx="155">
                  <c:v>1.393910228216555E-2</c:v>
                </c:pt>
                <c:pt idx="156">
                  <c:v>1.6589032420597505E-2</c:v>
                </c:pt>
                <c:pt idx="157">
                  <c:v>1.7669964683591388E-2</c:v>
                </c:pt>
                <c:pt idx="158">
                  <c:v>1.7640374324400909E-2</c:v>
                </c:pt>
                <c:pt idx="159">
                  <c:v>1.720767672668444E-2</c:v>
                </c:pt>
                <c:pt idx="160">
                  <c:v>1.9521872309269384E-2</c:v>
                </c:pt>
                <c:pt idx="161">
                  <c:v>1.9866151989845093E-2</c:v>
                </c:pt>
                <c:pt idx="162">
                  <c:v>1.8717847044172231E-2</c:v>
                </c:pt>
                <c:pt idx="163">
                  <c:v>2.0229993999237195E-2</c:v>
                </c:pt>
                <c:pt idx="164">
                  <c:v>2.1932042633125093E-2</c:v>
                </c:pt>
                <c:pt idx="165">
                  <c:v>2.3600616215844639E-2</c:v>
                </c:pt>
                <c:pt idx="166">
                  <c:v>2.7364316694729496E-2</c:v>
                </c:pt>
                <c:pt idx="167">
                  <c:v>2.3504782911913935E-2</c:v>
                </c:pt>
                <c:pt idx="168">
                  <c:v>2.1772650186903775E-2</c:v>
                </c:pt>
                <c:pt idx="169">
                  <c:v>2.5337481376482174E-2</c:v>
                </c:pt>
                <c:pt idx="170">
                  <c:v>2.5677735779026989E-2</c:v>
                </c:pt>
                <c:pt idx="171">
                  <c:v>2.6510927964409348E-2</c:v>
                </c:pt>
                <c:pt idx="172">
                  <c:v>2.8156903128547128E-2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31-4CDB-8461-244AEF56E2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Active!$L$21:$L$1082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31-4CDB-8461-244AEF56E2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Active!$M$21:$M$1082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31-4CDB-8461-244AEF56E2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Active!$N$21:$N$1082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31-4CDB-8461-244AEF56E2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  <c:pt idx="162">
                  <c:v>41730</c:v>
                </c:pt>
                <c:pt idx="163">
                  <c:v>41780</c:v>
                </c:pt>
                <c:pt idx="164">
                  <c:v>42286.5</c:v>
                </c:pt>
                <c:pt idx="165">
                  <c:v>42400</c:v>
                </c:pt>
                <c:pt idx="166">
                  <c:v>42407</c:v>
                </c:pt>
                <c:pt idx="167">
                  <c:v>42429.5</c:v>
                </c:pt>
                <c:pt idx="168">
                  <c:v>42466</c:v>
                </c:pt>
                <c:pt idx="169">
                  <c:v>43021</c:v>
                </c:pt>
                <c:pt idx="170">
                  <c:v>43162</c:v>
                </c:pt>
                <c:pt idx="171">
                  <c:v>43241</c:v>
                </c:pt>
                <c:pt idx="172">
                  <c:v>43722.5</c:v>
                </c:pt>
              </c:numCache>
            </c:numRef>
          </c:xVal>
          <c:yVal>
            <c:numRef>
              <c:f>Active!$O$21:$O$1082</c:f>
              <c:numCache>
                <c:formatCode>General</c:formatCode>
                <c:ptCount val="1062"/>
                <c:pt idx="0">
                  <c:v>-0.17140323140493371</c:v>
                </c:pt>
                <c:pt idx="1">
                  <c:v>-0.17138903681113199</c:v>
                </c:pt>
                <c:pt idx="2">
                  <c:v>-0.17137661654155545</c:v>
                </c:pt>
                <c:pt idx="3">
                  <c:v>-0.1713624219477537</c:v>
                </c:pt>
                <c:pt idx="4">
                  <c:v>-0.17126660843959193</c:v>
                </c:pt>
                <c:pt idx="5">
                  <c:v>-0.17118321520100671</c:v>
                </c:pt>
                <c:pt idx="6">
                  <c:v>-0.17114240574382669</c:v>
                </c:pt>
                <c:pt idx="7">
                  <c:v>-0.17113530844692582</c:v>
                </c:pt>
                <c:pt idx="8">
                  <c:v>-0.17111579088044843</c:v>
                </c:pt>
                <c:pt idx="9">
                  <c:v>-0.17106078682946668</c:v>
                </c:pt>
                <c:pt idx="10">
                  <c:v>-0.17101820304806142</c:v>
                </c:pt>
                <c:pt idx="11">
                  <c:v>-0.17100578277848491</c:v>
                </c:pt>
                <c:pt idx="12">
                  <c:v>-0.17098449088778228</c:v>
                </c:pt>
                <c:pt idx="14">
                  <c:v>-0.12802810139525761</c:v>
                </c:pt>
                <c:pt idx="15">
                  <c:v>-0.12802100409835673</c:v>
                </c:pt>
                <c:pt idx="16">
                  <c:v>-9.5227943767880019E-2</c:v>
                </c:pt>
                <c:pt idx="17">
                  <c:v>-8.8183876593765059E-2</c:v>
                </c:pt>
                <c:pt idx="18">
                  <c:v>-8.7758038779712777E-2</c:v>
                </c:pt>
                <c:pt idx="19">
                  <c:v>-8.7758038779712777E-2</c:v>
                </c:pt>
                <c:pt idx="20">
                  <c:v>-8.5309471348912105E-2</c:v>
                </c:pt>
                <c:pt idx="21">
                  <c:v>-8.2882195808814063E-2</c:v>
                </c:pt>
                <c:pt idx="22">
                  <c:v>-8.1086579692893568E-2</c:v>
                </c:pt>
                <c:pt idx="23">
                  <c:v>-6.3093157724959117E-2</c:v>
                </c:pt>
                <c:pt idx="24">
                  <c:v>-6.2990246919896492E-2</c:v>
                </c:pt>
                <c:pt idx="25">
                  <c:v>-6.2748938825266859E-2</c:v>
                </c:pt>
                <c:pt idx="26">
                  <c:v>-6.0740403802320223E-2</c:v>
                </c:pt>
                <c:pt idx="27">
                  <c:v>-6.04795781412132E-2</c:v>
                </c:pt>
                <c:pt idx="28">
                  <c:v>-5.9737910615072123E-2</c:v>
                </c:pt>
                <c:pt idx="29">
                  <c:v>-5.7777282346206382E-2</c:v>
                </c:pt>
                <c:pt idx="30">
                  <c:v>-5.7713406674098536E-2</c:v>
                </c:pt>
                <c:pt idx="31">
                  <c:v>-5.766017694734199E-2</c:v>
                </c:pt>
                <c:pt idx="32">
                  <c:v>-5.7461452634117602E-2</c:v>
                </c:pt>
                <c:pt idx="33">
                  <c:v>-5.7358541829054963E-2</c:v>
                </c:pt>
                <c:pt idx="34">
                  <c:v>-5.5625027061017102E-2</c:v>
                </c:pt>
                <c:pt idx="35">
                  <c:v>-5.5617929764116225E-2</c:v>
                </c:pt>
                <c:pt idx="36">
                  <c:v>-5.5584217603837083E-2</c:v>
                </c:pt>
                <c:pt idx="37">
                  <c:v>-5.557712030693622E-2</c:v>
                </c:pt>
                <c:pt idx="38">
                  <c:v>-5.5405010857090084E-2</c:v>
                </c:pt>
                <c:pt idx="39">
                  <c:v>-5.5067889254298688E-2</c:v>
                </c:pt>
                <c:pt idx="40">
                  <c:v>-5.5067889254298688E-2</c:v>
                </c:pt>
                <c:pt idx="41">
                  <c:v>-5.4917071695155167E-2</c:v>
                </c:pt>
                <c:pt idx="42">
                  <c:v>-5.486206764417341E-2</c:v>
                </c:pt>
                <c:pt idx="43">
                  <c:v>-5.4704152788129026E-2</c:v>
                </c:pt>
                <c:pt idx="44">
                  <c:v>-5.3245658274999927E-2</c:v>
                </c:pt>
                <c:pt idx="45">
                  <c:v>-5.3224366384297311E-2</c:v>
                </c:pt>
                <c:pt idx="46">
                  <c:v>-5.301144747727117E-2</c:v>
                </c:pt>
                <c:pt idx="47">
                  <c:v>-5.2956443426289412E-2</c:v>
                </c:pt>
                <c:pt idx="48">
                  <c:v>-5.2915633969109407E-2</c:v>
                </c:pt>
                <c:pt idx="49">
                  <c:v>-5.2908536672208531E-2</c:v>
                </c:pt>
                <c:pt idx="50">
                  <c:v>-5.2681423171380651E-2</c:v>
                </c:pt>
                <c:pt idx="51">
                  <c:v>-5.2640613714200632E-2</c:v>
                </c:pt>
                <c:pt idx="52">
                  <c:v>-5.253060561223713E-2</c:v>
                </c:pt>
                <c:pt idx="53">
                  <c:v>-5.2482698858156249E-2</c:v>
                </c:pt>
                <c:pt idx="54">
                  <c:v>-5.2372690756192733E-2</c:v>
                </c:pt>
                <c:pt idx="55">
                  <c:v>-5.2262682654229231E-2</c:v>
                </c:pt>
                <c:pt idx="56">
                  <c:v>-5.0624981394353133E-2</c:v>
                </c:pt>
                <c:pt idx="57">
                  <c:v>-5.0624981394353133E-2</c:v>
                </c:pt>
                <c:pt idx="58">
                  <c:v>-5.0459969241407873E-2</c:v>
                </c:pt>
                <c:pt idx="59">
                  <c:v>-5.0459969241407873E-2</c:v>
                </c:pt>
                <c:pt idx="60">
                  <c:v>-5.0309151682264353E-2</c:v>
                </c:pt>
                <c:pt idx="61">
                  <c:v>-4.9977353052148607E-2</c:v>
                </c:pt>
                <c:pt idx="62">
                  <c:v>-4.9828309817230312E-2</c:v>
                </c:pt>
                <c:pt idx="63">
                  <c:v>-4.8396430167479479E-2</c:v>
                </c:pt>
                <c:pt idx="64">
                  <c:v>-4.8396430167479479E-2</c:v>
                </c:pt>
                <c:pt idx="65">
                  <c:v>-4.8396430167479479E-2</c:v>
                </c:pt>
                <c:pt idx="66">
                  <c:v>-4.8094795049192451E-2</c:v>
                </c:pt>
                <c:pt idx="67">
                  <c:v>-4.7922685599346315E-2</c:v>
                </c:pt>
                <c:pt idx="68">
                  <c:v>-4.7915588302445439E-2</c:v>
                </c:pt>
                <c:pt idx="69">
                  <c:v>-4.7812677497382799E-2</c:v>
                </c:pt>
                <c:pt idx="70">
                  <c:v>-4.7805580200481937E-2</c:v>
                </c:pt>
                <c:pt idx="71">
                  <c:v>-4.7331835632348759E-2</c:v>
                </c:pt>
                <c:pt idx="72">
                  <c:v>-4.5513153301500436E-2</c:v>
                </c:pt>
                <c:pt idx="73">
                  <c:v>-4.5502507356149136E-2</c:v>
                </c:pt>
                <c:pt idx="74">
                  <c:v>-4.5502507356149136E-2</c:v>
                </c:pt>
                <c:pt idx="75">
                  <c:v>-4.283392372142146E-2</c:v>
                </c:pt>
                <c:pt idx="76">
                  <c:v>-4.2510996712431803E-2</c:v>
                </c:pt>
                <c:pt idx="77">
                  <c:v>-4.2400988610468288E-2</c:v>
                </c:pt>
                <c:pt idx="78">
                  <c:v>-4.2305175102306525E-2</c:v>
                </c:pt>
                <c:pt idx="79">
                  <c:v>-4.0028717121352003E-2</c:v>
                </c:pt>
                <c:pt idx="80">
                  <c:v>-3.9986133339946772E-2</c:v>
                </c:pt>
                <c:pt idx="81">
                  <c:v>-3.9657883358281465E-2</c:v>
                </c:pt>
                <c:pt idx="82">
                  <c:v>-3.8185194251350627E-2</c:v>
                </c:pt>
                <c:pt idx="83">
                  <c:v>-3.7525145639569574E-2</c:v>
                </c:pt>
                <c:pt idx="84">
                  <c:v>-3.7415137537606072E-2</c:v>
                </c:pt>
                <c:pt idx="85">
                  <c:v>-3.7326421326345172E-2</c:v>
                </c:pt>
                <c:pt idx="86">
                  <c:v>-3.711350241931903E-2</c:v>
                </c:pt>
                <c:pt idx="87">
                  <c:v>-3.3261444526371031E-2</c:v>
                </c:pt>
                <c:pt idx="88">
                  <c:v>-3.3261444526371031E-2</c:v>
                </c:pt>
                <c:pt idx="89">
                  <c:v>-3.3261444526371031E-2</c:v>
                </c:pt>
                <c:pt idx="90">
                  <c:v>-3.2601395914589978E-2</c:v>
                </c:pt>
                <c:pt idx="91">
                  <c:v>-2.8078643464509626E-2</c:v>
                </c:pt>
                <c:pt idx="92">
                  <c:v>-2.7991701577473951E-2</c:v>
                </c:pt>
                <c:pt idx="93">
                  <c:v>-2.7849755639456519E-2</c:v>
                </c:pt>
                <c:pt idx="94">
                  <c:v>-2.5709920623843766E-2</c:v>
                </c:pt>
                <c:pt idx="95">
                  <c:v>-2.5676208463564623E-2</c:v>
                </c:pt>
                <c:pt idx="96">
                  <c:v>-2.5654916572862008E-2</c:v>
                </c:pt>
                <c:pt idx="97">
                  <c:v>-2.5470386853439358E-2</c:v>
                </c:pt>
                <c:pt idx="98">
                  <c:v>-2.5454417935412393E-2</c:v>
                </c:pt>
                <c:pt idx="99">
                  <c:v>-2.5374573345277582E-2</c:v>
                </c:pt>
                <c:pt idx="100">
                  <c:v>-2.5367476048376719E-2</c:v>
                </c:pt>
                <c:pt idx="101">
                  <c:v>-2.5331989563872365E-2</c:v>
                </c:pt>
                <c:pt idx="102">
                  <c:v>-2.5078261199666205E-2</c:v>
                </c:pt>
                <c:pt idx="103">
                  <c:v>-2.4602742307307815E-2</c:v>
                </c:pt>
                <c:pt idx="104">
                  <c:v>-2.3312808595574414E-2</c:v>
                </c:pt>
                <c:pt idx="105">
                  <c:v>-2.3177959954457858E-2</c:v>
                </c:pt>
                <c:pt idx="106">
                  <c:v>-2.3007624828836948E-2</c:v>
                </c:pt>
                <c:pt idx="107">
                  <c:v>-2.2959718074756066E-2</c:v>
                </c:pt>
                <c:pt idx="108">
                  <c:v>-2.2938426184053451E-2</c:v>
                </c:pt>
                <c:pt idx="109">
                  <c:v>-2.2711312683225557E-2</c:v>
                </c:pt>
                <c:pt idx="110">
                  <c:v>-2.2271280275371536E-2</c:v>
                </c:pt>
                <c:pt idx="111">
                  <c:v>-2.06406763123963E-2</c:v>
                </c:pt>
                <c:pt idx="112">
                  <c:v>-2.0339041194109272E-2</c:v>
                </c:pt>
                <c:pt idx="113">
                  <c:v>-1.8131781857938234E-2</c:v>
                </c:pt>
                <c:pt idx="114">
                  <c:v>-1.8131781857938234E-2</c:v>
                </c:pt>
                <c:pt idx="115">
                  <c:v>-1.8124684561037357E-2</c:v>
                </c:pt>
                <c:pt idx="116">
                  <c:v>-1.8082100779632126E-2</c:v>
                </c:pt>
                <c:pt idx="117">
                  <c:v>-1.7876279169506862E-2</c:v>
                </c:pt>
                <c:pt idx="118">
                  <c:v>-1.7764496743318134E-2</c:v>
                </c:pt>
                <c:pt idx="119">
                  <c:v>-1.7718364313462465E-2</c:v>
                </c:pt>
                <c:pt idx="120">
                  <c:v>-1.5860646849659349E-2</c:v>
                </c:pt>
                <c:pt idx="121">
                  <c:v>-1.4985905006626943E-2</c:v>
                </c:pt>
                <c:pt idx="122">
                  <c:v>-1.4835087447483422E-2</c:v>
                </c:pt>
                <c:pt idx="123">
                  <c:v>-1.4803149611429506E-2</c:v>
                </c:pt>
                <c:pt idx="124">
                  <c:v>-1.326126185971517E-2</c:v>
                </c:pt>
                <c:pt idx="125">
                  <c:v>-1.3055440249589906E-2</c:v>
                </c:pt>
                <c:pt idx="126">
                  <c:v>-1.2643797029339349E-2</c:v>
                </c:pt>
                <c:pt idx="127">
                  <c:v>-1.0621067412590973E-2</c:v>
                </c:pt>
                <c:pt idx="128">
                  <c:v>-1.0466701204997028E-2</c:v>
                </c:pt>
                <c:pt idx="129">
                  <c:v>-1.037443634528569E-2</c:v>
                </c:pt>
                <c:pt idx="130">
                  <c:v>-8.0145851257459183E-3</c:v>
                </c:pt>
                <c:pt idx="131">
                  <c:v>-7.4929338035318732E-3</c:v>
                </c:pt>
                <c:pt idx="132">
                  <c:v>-5.7452244416922593E-3</c:v>
                </c:pt>
                <c:pt idx="133">
                  <c:v>-3.0695435100637075E-3</c:v>
                </c:pt>
                <c:pt idx="134">
                  <c:v>-2.9648583807758699E-3</c:v>
                </c:pt>
                <c:pt idx="135">
                  <c:v>-2.8051692005062467E-3</c:v>
                </c:pt>
                <c:pt idx="136">
                  <c:v>-2.7341962314975377E-3</c:v>
                </c:pt>
                <c:pt idx="137">
                  <c:v>-2.7341962314975377E-3</c:v>
                </c:pt>
                <c:pt idx="138">
                  <c:v>-4.7725581702040554E-4</c:v>
                </c:pt>
                <c:pt idx="139">
                  <c:v>-1.9868691366120572E-4</c:v>
                </c:pt>
                <c:pt idx="140">
                  <c:v>1.9500197230776506E-3</c:v>
                </c:pt>
                <c:pt idx="141">
                  <c:v>2.1895534934820715E-3</c:v>
                </c:pt>
                <c:pt idx="142">
                  <c:v>2.3953751036073223E-3</c:v>
                </c:pt>
                <c:pt idx="143">
                  <c:v>4.8208763194801663E-3</c:v>
                </c:pt>
                <c:pt idx="144">
                  <c:v>4.8208763194801663E-3</c:v>
                </c:pt>
                <c:pt idx="145">
                  <c:v>7.7183477792609478E-3</c:v>
                </c:pt>
                <c:pt idx="146">
                  <c:v>9.1573247259126578E-3</c:v>
                </c:pt>
                <c:pt idx="147">
                  <c:v>9.8439882010719626E-3</c:v>
                </c:pt>
                <c:pt idx="148">
                  <c:v>1.0303538175403387E-2</c:v>
                </c:pt>
                <c:pt idx="149">
                  <c:v>1.0420643574267779E-2</c:v>
                </c:pt>
                <c:pt idx="150">
                  <c:v>1.0461453031447771E-2</c:v>
                </c:pt>
                <c:pt idx="151">
                  <c:v>1.2237551580890876E-2</c:v>
                </c:pt>
                <c:pt idx="152">
                  <c:v>1.2429178597214402E-2</c:v>
                </c:pt>
                <c:pt idx="153">
                  <c:v>1.2745008309303196E-2</c:v>
                </c:pt>
                <c:pt idx="154">
                  <c:v>1.4191082552855755E-2</c:v>
                </c:pt>
                <c:pt idx="155">
                  <c:v>1.47127338750698E-2</c:v>
                </c:pt>
                <c:pt idx="156">
                  <c:v>1.6946608074619118E-2</c:v>
                </c:pt>
                <c:pt idx="157">
                  <c:v>1.7106297254888714E-2</c:v>
                </c:pt>
                <c:pt idx="158">
                  <c:v>1.7214531032627017E-2</c:v>
                </c:pt>
                <c:pt idx="159">
                  <c:v>1.7627948577102759E-2</c:v>
                </c:pt>
                <c:pt idx="160">
                  <c:v>1.9602771439770267E-2</c:v>
                </c:pt>
                <c:pt idx="161">
                  <c:v>1.9650678193851134E-2</c:v>
                </c:pt>
                <c:pt idx="162">
                  <c:v>2.0055224117200815E-2</c:v>
                </c:pt>
                <c:pt idx="163">
                  <c:v>2.0232656539722615E-2</c:v>
                </c:pt>
                <c:pt idx="164">
                  <c:v>2.2030046979868323E-2</c:v>
                </c:pt>
                <c:pt idx="165">
                  <c:v>2.2432818578992764E-2</c:v>
                </c:pt>
                <c:pt idx="166">
                  <c:v>2.2457659118145817E-2</c:v>
                </c:pt>
                <c:pt idx="167">
                  <c:v>2.2537503708280615E-2</c:v>
                </c:pt>
                <c:pt idx="168">
                  <c:v>2.266702937672152E-2</c:v>
                </c:pt>
                <c:pt idx="169">
                  <c:v>2.4636529266713364E-2</c:v>
                </c:pt>
                <c:pt idx="170">
                  <c:v>2.5136888698224807E-2</c:v>
                </c:pt>
                <c:pt idx="171">
                  <c:v>2.5417231925809219E-2</c:v>
                </c:pt>
                <c:pt idx="172">
                  <c:v>2.7125906154694041E-2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31-4CDB-8461-244AEF56E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0208"/>
        <c:axId val="1"/>
      </c:scatterChart>
      <c:valAx>
        <c:axId val="765810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45836315915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63636363636366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0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81837270341206"/>
          <c:y val="0.90909222554077285"/>
          <c:w val="0.7981825817227390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81565868096274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1726994900742"/>
          <c:y val="0.23584978088695488"/>
          <c:w val="0.7996467746543499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(old)'!$H$21:$H$82</c:f>
              <c:numCache>
                <c:formatCode>General</c:formatCode>
                <c:ptCount val="62"/>
                <c:pt idx="0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53-4A0D-B77A-EE7B65F6C3A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(old)'!$I$21:$I$82</c:f>
              <c:numCache>
                <c:formatCode>General</c:formatCode>
                <c:ptCount val="62"/>
                <c:pt idx="34">
                  <c:v>4.6756299998378381E-2</c:v>
                </c:pt>
                <c:pt idx="35">
                  <c:v>4.7756300002220087E-2</c:v>
                </c:pt>
                <c:pt idx="36">
                  <c:v>4.8468000000866596E-2</c:v>
                </c:pt>
                <c:pt idx="37">
                  <c:v>4.9467999997432344E-2</c:v>
                </c:pt>
                <c:pt idx="40">
                  <c:v>6.4862700004596263E-2</c:v>
                </c:pt>
                <c:pt idx="41">
                  <c:v>6.5862700001162011E-2</c:v>
                </c:pt>
                <c:pt idx="48">
                  <c:v>8.880660000431817E-2</c:v>
                </c:pt>
                <c:pt idx="49">
                  <c:v>8.9806600000883918E-2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53-4A0D-B77A-EE7B65F6C3AC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(old)'!$J$21:$J$82</c:f>
              <c:numCache>
                <c:formatCode>General</c:formatCode>
                <c:ptCount val="62"/>
                <c:pt idx="2">
                  <c:v>-4.9460000002000015E-2</c:v>
                </c:pt>
                <c:pt idx="3">
                  <c:v>-4.9639799995929934E-2</c:v>
                </c:pt>
                <c:pt idx="4">
                  <c:v>-5.1061399994068779E-2</c:v>
                </c:pt>
                <c:pt idx="5">
                  <c:v>-5.0570599996717647E-2</c:v>
                </c:pt>
                <c:pt idx="6">
                  <c:v>-3.1026299999211915E-2</c:v>
                </c:pt>
                <c:pt idx="7">
                  <c:v>-2.3322100001678336E-2</c:v>
                </c:pt>
                <c:pt idx="8">
                  <c:v>-3.1747599998197984E-2</c:v>
                </c:pt>
                <c:pt idx="9">
                  <c:v>-4.2952199997671414E-2</c:v>
                </c:pt>
                <c:pt idx="10">
                  <c:v>-7.2994000001926906E-3</c:v>
                </c:pt>
                <c:pt idx="11">
                  <c:v>-4.7919999633450061E-4</c:v>
                </c:pt>
                <c:pt idx="12">
                  <c:v>1.6492099995957687E-2</c:v>
                </c:pt>
                <c:pt idx="13">
                  <c:v>4.797000001417473E-4</c:v>
                </c:pt>
                <c:pt idx="14">
                  <c:v>1.8420799999148585E-2</c:v>
                </c:pt>
                <c:pt idx="15">
                  <c:v>7.4084000007133E-3</c:v>
                </c:pt>
                <c:pt idx="16">
                  <c:v>-8.9229999866802245E-4</c:v>
                </c:pt>
                <c:pt idx="17">
                  <c:v>9.5187000042642467E-3</c:v>
                </c:pt>
                <c:pt idx="18">
                  <c:v>3.8518700006534345E-2</c:v>
                </c:pt>
                <c:pt idx="19">
                  <c:v>1.3255199999548495E-2</c:v>
                </c:pt>
                <c:pt idx="20">
                  <c:v>4.0159100004530046E-2</c:v>
                </c:pt>
                <c:pt idx="21">
                  <c:v>1.0883199996897019E-2</c:v>
                </c:pt>
                <c:pt idx="22">
                  <c:v>1.1334999995597173E-2</c:v>
                </c:pt>
                <c:pt idx="23">
                  <c:v>2.3297799998545088E-2</c:v>
                </c:pt>
                <c:pt idx="24">
                  <c:v>7.9257999968831427E-3</c:v>
                </c:pt>
                <c:pt idx="25">
                  <c:v>2.7829699996800628E-2</c:v>
                </c:pt>
                <c:pt idx="26">
                  <c:v>3.5758400001213886E-2</c:v>
                </c:pt>
                <c:pt idx="27">
                  <c:v>2.2746000002371147E-2</c:v>
                </c:pt>
                <c:pt idx="28">
                  <c:v>6.3491999972029589E-3</c:v>
                </c:pt>
                <c:pt idx="29">
                  <c:v>2.8277900004468393E-2</c:v>
                </c:pt>
                <c:pt idx="30">
                  <c:v>2.8085700003430247E-2</c:v>
                </c:pt>
                <c:pt idx="31">
                  <c:v>4.8001999995904043E-2</c:v>
                </c:pt>
                <c:pt idx="32">
                  <c:v>3.5809800006973092E-2</c:v>
                </c:pt>
                <c:pt idx="33">
                  <c:v>2.861760000087088E-2</c:v>
                </c:pt>
                <c:pt idx="38">
                  <c:v>1.420450000296114E-2</c:v>
                </c:pt>
                <c:pt idx="39">
                  <c:v>5.9364400003687479E-2</c:v>
                </c:pt>
                <c:pt idx="42">
                  <c:v>-8.6642999958712608E-3</c:v>
                </c:pt>
                <c:pt idx="43">
                  <c:v>2.0349999977042899E-3</c:v>
                </c:pt>
                <c:pt idx="44">
                  <c:v>6.8022600004042033E-2</c:v>
                </c:pt>
                <c:pt idx="45">
                  <c:v>6.984280000324361E-2</c:v>
                </c:pt>
                <c:pt idx="46">
                  <c:v>1.0830400002305396E-2</c:v>
                </c:pt>
                <c:pt idx="47">
                  <c:v>6.1002700000244658E-2</c:v>
                </c:pt>
                <c:pt idx="51">
                  <c:v>0.11658000000170432</c:v>
                </c:pt>
                <c:pt idx="52">
                  <c:v>0.10738780000247061</c:v>
                </c:pt>
                <c:pt idx="53">
                  <c:v>0.12622040000132984</c:v>
                </c:pt>
                <c:pt idx="54">
                  <c:v>0.10424310000234982</c:v>
                </c:pt>
                <c:pt idx="55">
                  <c:v>0.14059519999864278</c:v>
                </c:pt>
                <c:pt idx="56">
                  <c:v>0.16986900000483729</c:v>
                </c:pt>
                <c:pt idx="57">
                  <c:v>0.16467679999914253</c:v>
                </c:pt>
                <c:pt idx="58">
                  <c:v>0.15252180000243243</c:v>
                </c:pt>
                <c:pt idx="59">
                  <c:v>0.16714979999960633</c:v>
                </c:pt>
                <c:pt idx="60">
                  <c:v>0.20226649999676738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53-4A0D-B77A-EE7B65F6C3AC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(old)'!$K$21:$K$82</c:f>
              <c:numCache>
                <c:formatCode>General</c:formatCode>
                <c:ptCount val="62"/>
                <c:pt idx="1">
                  <c:v>-0.37230970000382513</c:v>
                </c:pt>
                <c:pt idx="50">
                  <c:v>0.11014419999992242</c:v>
                </c:pt>
                <c:pt idx="61">
                  <c:v>0.25642779999907361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53-4A0D-B77A-EE7B65F6C3AC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(old)'!$L$21:$L$82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53-4A0D-B77A-EE7B65F6C3A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(old)'!$M$21:$M$82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53-4A0D-B77A-EE7B65F6C3A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(old)'!$N$21:$N$82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53-4A0D-B77A-EE7B65F6C3A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(old)'!$O$21:$O$82</c:f>
              <c:numCache>
                <c:formatCode>General</c:formatCode>
                <c:ptCount val="62"/>
                <c:pt idx="0">
                  <c:v>-0.55829560592966487</c:v>
                </c:pt>
                <c:pt idx="1">
                  <c:v>-0.30357191314610049</c:v>
                </c:pt>
                <c:pt idx="2">
                  <c:v>-5.4001390758006029E-2</c:v>
                </c:pt>
                <c:pt idx="3">
                  <c:v>-5.32022359907941E-2</c:v>
                </c:pt>
                <c:pt idx="4">
                  <c:v>-5.1328355846986917E-2</c:v>
                </c:pt>
                <c:pt idx="5">
                  <c:v>-3.5731059355885275E-2</c:v>
                </c:pt>
                <c:pt idx="6">
                  <c:v>-3.3705615376917186E-2</c:v>
                </c:pt>
                <c:pt idx="7">
                  <c:v>-2.7946189640803643E-2</c:v>
                </c:pt>
                <c:pt idx="8">
                  <c:v>-1.2720913472369699E-2</c:v>
                </c:pt>
                <c:pt idx="9">
                  <c:v>-1.1811530461404374E-2</c:v>
                </c:pt>
                <c:pt idx="10">
                  <c:v>-1.0268335048857269E-2</c:v>
                </c:pt>
                <c:pt idx="11">
                  <c:v>-9.4691802816453396E-3</c:v>
                </c:pt>
                <c:pt idx="12">
                  <c:v>3.9924439867347061E-3</c:v>
                </c:pt>
                <c:pt idx="13">
                  <c:v>4.0475581086114598E-3</c:v>
                </c:pt>
                <c:pt idx="14">
                  <c:v>4.3093501875256512E-3</c:v>
                </c:pt>
                <c:pt idx="15">
                  <c:v>4.3644643094022939E-3</c:v>
                </c:pt>
                <c:pt idx="16">
                  <c:v>5.700981764911961E-3</c:v>
                </c:pt>
                <c:pt idx="17">
                  <c:v>8.3189025540544304E-3</c:v>
                </c:pt>
                <c:pt idx="18">
                  <c:v>8.3189025540544304E-3</c:v>
                </c:pt>
                <c:pt idx="19">
                  <c:v>9.4900776439339474E-3</c:v>
                </c:pt>
                <c:pt idx="20">
                  <c:v>9.9172120884782888E-3</c:v>
                </c:pt>
                <c:pt idx="21">
                  <c:v>1.1143501300234449E-2</c:v>
                </c:pt>
                <c:pt idx="22">
                  <c:v>2.2469453345893009E-2</c:v>
                </c:pt>
                <c:pt idx="23">
                  <c:v>2.2634795711523048E-2</c:v>
                </c:pt>
                <c:pt idx="24">
                  <c:v>2.428821936782366E-2</c:v>
                </c:pt>
                <c:pt idx="25">
                  <c:v>2.4715353812367891E-2</c:v>
                </c:pt>
                <c:pt idx="26">
                  <c:v>2.5032260013158836E-2</c:v>
                </c:pt>
                <c:pt idx="27">
                  <c:v>2.5087374135035589E-2</c:v>
                </c:pt>
                <c:pt idx="28">
                  <c:v>2.6851026035089376E-2</c:v>
                </c:pt>
                <c:pt idx="29">
                  <c:v>2.7167932235880321E-2</c:v>
                </c:pt>
                <c:pt idx="30">
                  <c:v>2.8022201124969004E-2</c:v>
                </c:pt>
                <c:pt idx="31">
                  <c:v>2.8394221447636592E-2</c:v>
                </c:pt>
                <c:pt idx="32">
                  <c:v>2.9248490336725164E-2</c:v>
                </c:pt>
                <c:pt idx="33">
                  <c:v>3.0102759225813736E-2</c:v>
                </c:pt>
                <c:pt idx="34">
                  <c:v>4.2820342848858606E-2</c:v>
                </c:pt>
                <c:pt idx="35">
                  <c:v>4.2820342848858606E-2</c:v>
                </c:pt>
                <c:pt idx="36">
                  <c:v>4.4101746182491519E-2</c:v>
                </c:pt>
                <c:pt idx="37">
                  <c:v>4.4101746182491519E-2</c:v>
                </c:pt>
                <c:pt idx="38">
                  <c:v>4.5272921272371036E-2</c:v>
                </c:pt>
                <c:pt idx="39">
                  <c:v>4.900690302951638E-2</c:v>
                </c:pt>
                <c:pt idx="40">
                  <c:v>6.0126177118137392E-2</c:v>
                </c:pt>
                <c:pt idx="41">
                  <c:v>6.0126177118137392E-2</c:v>
                </c:pt>
                <c:pt idx="42">
                  <c:v>6.2468527297896426E-2</c:v>
                </c:pt>
                <c:pt idx="43">
                  <c:v>6.3805044753406093E-2</c:v>
                </c:pt>
                <c:pt idx="44">
                  <c:v>6.3860158875282735E-2</c:v>
                </c:pt>
                <c:pt idx="45">
                  <c:v>6.4659313642494665E-2</c:v>
                </c:pt>
                <c:pt idx="46">
                  <c:v>6.4714427764371307E-2</c:v>
                </c:pt>
                <c:pt idx="47">
                  <c:v>6.8393295399640008E-2</c:v>
                </c:pt>
                <c:pt idx="48">
                  <c:v>8.2598960313355341E-2</c:v>
                </c:pt>
                <c:pt idx="49">
                  <c:v>8.2598960313355341E-2</c:v>
                </c:pt>
                <c:pt idx="50">
                  <c:v>0.10332187013898853</c:v>
                </c:pt>
                <c:pt idx="51">
                  <c:v>0.1058295626843776</c:v>
                </c:pt>
                <c:pt idx="52">
                  <c:v>0.10668383157346628</c:v>
                </c:pt>
                <c:pt idx="53">
                  <c:v>0.10742787221880146</c:v>
                </c:pt>
                <c:pt idx="54">
                  <c:v>0.12510572681074783</c:v>
                </c:pt>
                <c:pt idx="55">
                  <c:v>0.1279854396788046</c:v>
                </c:pt>
                <c:pt idx="56">
                  <c:v>0.14454723330274821</c:v>
                </c:pt>
                <c:pt idx="57">
                  <c:v>0.14540150219183678</c:v>
                </c:pt>
                <c:pt idx="58">
                  <c:v>0.14609042871529532</c:v>
                </c:pt>
                <c:pt idx="59">
                  <c:v>0.14774385237159582</c:v>
                </c:pt>
                <c:pt idx="60">
                  <c:v>0.18278265535469773</c:v>
                </c:pt>
                <c:pt idx="61">
                  <c:v>0.23895772407750793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53-4A0D-B77A-EE7B65F6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488"/>
        <c:axId val="1"/>
      </c:scatterChart>
      <c:valAx>
        <c:axId val="7658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6392286070624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964725154036595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79618771057862E-2"/>
          <c:y val="0.9088076726258274"/>
          <c:w val="0.8563844678989593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0</xdr:row>
      <xdr:rowOff>0</xdr:rowOff>
    </xdr:from>
    <xdr:to>
      <xdr:col>23</xdr:col>
      <xdr:colOff>485775</xdr:colOff>
      <xdr:row>18</xdr:row>
      <xdr:rowOff>19050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F1463D29-3F86-F7F7-1ECD-414F70FEE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0</xdr:rowOff>
    </xdr:from>
    <xdr:to>
      <xdr:col>15</xdr:col>
      <xdr:colOff>219075</xdr:colOff>
      <xdr:row>18</xdr:row>
      <xdr:rowOff>28575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B8EA166B-730D-C992-666F-DBA65EA87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13</xdr:col>
      <xdr:colOff>142875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C5DF8A2-D7E3-C1E0-F65F-E8F2DA882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2" TargetMode="External"/><Relationship Id="rId13" Type="http://schemas.openxmlformats.org/officeDocument/2006/relationships/hyperlink" Target="http://www.konkoly.hu/cgi-bin/IBVS?6029" TargetMode="External"/><Relationship Id="rId18" Type="http://schemas.openxmlformats.org/officeDocument/2006/relationships/hyperlink" Target="http://www.bav-astro.de/sfs/BAVM_link.php?BAVMnr=60" TargetMode="External"/><Relationship Id="rId26" Type="http://schemas.openxmlformats.org/officeDocument/2006/relationships/hyperlink" Target="http://vsolj.cetus-net.org/no39.pdf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bav-astro.de/sfs/BAVM_link.php?BAVMnr=62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231" TargetMode="External"/><Relationship Id="rId17" Type="http://schemas.openxmlformats.org/officeDocument/2006/relationships/hyperlink" Target="http://www.bav-astro.de/sfs/BAVM_link.php?BAVMnr=60" TargetMode="External"/><Relationship Id="rId25" Type="http://schemas.openxmlformats.org/officeDocument/2006/relationships/hyperlink" Target="http://www.bav-astro.de/sfs/BAVM_link.php?BAVMnr=128" TargetMode="External"/><Relationship Id="rId2" Type="http://schemas.openxmlformats.org/officeDocument/2006/relationships/hyperlink" Target="http://www.bav-astro.de/sfs/BAVM_link.php?BAVMnr=118" TargetMode="External"/><Relationship Id="rId16" Type="http://schemas.openxmlformats.org/officeDocument/2006/relationships/hyperlink" Target="http://www.bav-astro.de/sfs/BAVM_link.php?BAVMnr=60" TargetMode="External"/><Relationship Id="rId20" Type="http://schemas.openxmlformats.org/officeDocument/2006/relationships/hyperlink" Target="http://www.bav-astro.de/sfs/BAVM_link.php?BAVMnr=62" TargetMode="External"/><Relationship Id="rId29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sfs/BAVM_link.php?BAVMnr=91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konkoly.hu/cgi-bin/IBVS?5992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konkoly.hu/cgi-bin/IBVS?1053" TargetMode="External"/><Relationship Id="rId23" Type="http://schemas.openxmlformats.org/officeDocument/2006/relationships/hyperlink" Target="http://www.bav-astro.de/sfs/BAVM_link.php?BAVMnr=68" TargetMode="External"/><Relationship Id="rId28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aavso.org/sites/default/files/jaavso/v36n2/186.pdf" TargetMode="External"/><Relationship Id="rId19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www.bav-astro.de/sfs/BAVM_link.php?BAVMnr=68" TargetMode="External"/><Relationship Id="rId27" Type="http://schemas.openxmlformats.org/officeDocument/2006/relationships/hyperlink" Target="http://vsolj.cetus-net.org/no42.pdf" TargetMode="External"/><Relationship Id="rId30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0"/>
  <sheetViews>
    <sheetView tabSelected="1" workbookViewId="0">
      <pane xSplit="14" ySplit="22" topLeftCell="O181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/>
  <cols>
    <col min="1" max="1" width="16.140625" style="1" customWidth="1"/>
    <col min="2" max="2" width="5.140625" style="7" customWidth="1"/>
    <col min="3" max="3" width="14.5703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597</v>
      </c>
    </row>
    <row r="2" spans="1:6">
      <c r="A2" s="1" t="s">
        <v>1</v>
      </c>
      <c r="B2" s="26" t="s">
        <v>598</v>
      </c>
    </row>
    <row r="4" spans="1:6">
      <c r="A4" s="3" t="s">
        <v>2</v>
      </c>
      <c r="C4" s="4">
        <v>37481.57</v>
      </c>
      <c r="D4" s="5">
        <v>0.51600619999999997</v>
      </c>
    </row>
    <row r="5" spans="1:6">
      <c r="A5" s="27" t="s">
        <v>599</v>
      </c>
      <c r="B5"/>
      <c r="C5" s="28">
        <v>-9.5</v>
      </c>
      <c r="D5" t="s">
        <v>600</v>
      </c>
    </row>
    <row r="6" spans="1:6">
      <c r="A6" s="3" t="s">
        <v>3</v>
      </c>
    </row>
    <row r="7" spans="1:6">
      <c r="A7" s="1" t="s">
        <v>4</v>
      </c>
      <c r="C7" s="1">
        <f>+C4</f>
        <v>37481.57</v>
      </c>
    </row>
    <row r="8" spans="1:6">
      <c r="A8" s="1" t="s">
        <v>5</v>
      </c>
      <c r="C8" s="1">
        <v>0.51603375706093835</v>
      </c>
    </row>
    <row r="9" spans="1:6">
      <c r="A9" s="29" t="s">
        <v>601</v>
      </c>
      <c r="B9" s="30">
        <v>120</v>
      </c>
      <c r="C9" s="31" t="str">
        <f>"F"&amp;B9</f>
        <v>F120</v>
      </c>
      <c r="D9" s="12" t="str">
        <f>"G"&amp;B9</f>
        <v>G120</v>
      </c>
    </row>
    <row r="10" spans="1:6">
      <c r="A10"/>
      <c r="B10"/>
      <c r="C10" s="6" t="s">
        <v>6</v>
      </c>
      <c r="D10" s="6" t="s">
        <v>7</v>
      </c>
      <c r="E10"/>
    </row>
    <row r="11" spans="1:6">
      <c r="A11" t="s">
        <v>8</v>
      </c>
      <c r="B11"/>
      <c r="C11" s="32">
        <f ca="1">INTERCEPT(INDIRECT($D$9):G980,INDIRECT($C$9):F980)</f>
        <v>-0.12802987571948282</v>
      </c>
      <c r="D11" s="7"/>
      <c r="E11"/>
    </row>
    <row r="12" spans="1:6">
      <c r="A12" t="s">
        <v>9</v>
      </c>
      <c r="B12"/>
      <c r="C12" s="32">
        <f ca="1">SLOPE(INDIRECT($D$9):G980,INDIRECT($C$9):F980)</f>
        <v>3.5486484504357451E-6</v>
      </c>
      <c r="D12" s="7"/>
      <c r="E12"/>
    </row>
    <row r="13" spans="1:6">
      <c r="A13" t="s">
        <v>10</v>
      </c>
      <c r="B13"/>
      <c r="C13" s="7" t="s">
        <v>11</v>
      </c>
    </row>
    <row r="14" spans="1:6">
      <c r="A14"/>
      <c r="B14"/>
      <c r="C14"/>
    </row>
    <row r="15" spans="1:6">
      <c r="A15" s="33" t="s">
        <v>13</v>
      </c>
      <c r="B15"/>
      <c r="C15" s="34">
        <f ca="1">(C7+C11)+(C8+C12)*INT(MAX(F21:F3521))</f>
        <v>60043.62505035018</v>
      </c>
      <c r="E15" s="29" t="s">
        <v>602</v>
      </c>
      <c r="F15" s="28">
        <v>1</v>
      </c>
    </row>
    <row r="16" spans="1:6">
      <c r="A16" s="33" t="s">
        <v>14</v>
      </c>
      <c r="B16"/>
      <c r="C16" s="34">
        <f ca="1">+C8+C12</f>
        <v>0.51603730570938877</v>
      </c>
      <c r="E16" s="29" t="s">
        <v>603</v>
      </c>
      <c r="F16" s="32">
        <f ca="1">NOW()+15018.5+$C$5/24</f>
        <v>60309.525175462957</v>
      </c>
    </row>
    <row r="17" spans="1:21">
      <c r="A17" s="29" t="s">
        <v>604</v>
      </c>
      <c r="B17"/>
      <c r="C17">
        <f>COUNT(C21:C2179)</f>
        <v>172</v>
      </c>
      <c r="E17" s="29" t="s">
        <v>605</v>
      </c>
      <c r="F17" s="32">
        <f ca="1">ROUND(2*(F16-$C$7)/$C$8,0)/2+F15</f>
        <v>44238.5</v>
      </c>
    </row>
    <row r="18" spans="1:21">
      <c r="A18" s="33" t="s">
        <v>15</v>
      </c>
      <c r="B18"/>
      <c r="C18" s="35">
        <f ca="1">+C15</f>
        <v>60043.62505035018</v>
      </c>
      <c r="D18" s="36">
        <f ca="1">+C16</f>
        <v>0.51603730570938877</v>
      </c>
      <c r="E18" s="29" t="s">
        <v>606</v>
      </c>
      <c r="F18" s="12">
        <f ca="1">ROUND(2*(F16-$C$15)/$C$16,0)/2+F15</f>
        <v>516.5</v>
      </c>
    </row>
    <row r="19" spans="1:21">
      <c r="E19" s="29" t="s">
        <v>607</v>
      </c>
      <c r="F19" s="37">
        <f ca="1">+$C$15+$C$16*F18-15018.5-$C$5/24</f>
        <v>45292.054152082412</v>
      </c>
    </row>
    <row r="20" spans="1:21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75</v>
      </c>
      <c r="I20" s="9" t="s">
        <v>77</v>
      </c>
      <c r="J20" s="9" t="s">
        <v>72</v>
      </c>
      <c r="K20" s="9" t="s">
        <v>70</v>
      </c>
      <c r="L20" s="9" t="s">
        <v>608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  <c r="U20" s="38" t="s">
        <v>609</v>
      </c>
    </row>
    <row r="21" spans="1:21">
      <c r="A21" s="39" t="s">
        <v>361</v>
      </c>
      <c r="B21" s="40" t="s">
        <v>610</v>
      </c>
      <c r="C21" s="66">
        <v>31174.400000000001</v>
      </c>
      <c r="D21" s="41"/>
      <c r="E21" s="42">
        <f t="shared" ref="E21:E33" si="0">+(C21-C$7)/C$8</f>
        <v>-12222.398077060656</v>
      </c>
      <c r="F21" s="1">
        <f t="shared" ref="F21:F33" si="1">ROUND(2*E21,0)/2</f>
        <v>-12222.5</v>
      </c>
      <c r="G21" s="1">
        <f t="shared" ref="G21:G33" si="2">+C21-(C$7+F21*C$8)</f>
        <v>5.2595677319914103E-2</v>
      </c>
      <c r="H21" s="1">
        <f t="shared" ref="H21:H34" si="3">G21</f>
        <v>5.2595677319914103E-2</v>
      </c>
      <c r="O21" s="1">
        <f t="shared" ref="O21:O33" ca="1" si="4">+C$11+C$12*F21</f>
        <v>-0.17140323140493371</v>
      </c>
      <c r="Q21" s="79">
        <f t="shared" ref="Q21:Q52" si="5">+C21-15018.5</f>
        <v>16155.900000000001</v>
      </c>
    </row>
    <row r="22" spans="1:21">
      <c r="A22" s="39" t="s">
        <v>361</v>
      </c>
      <c r="B22" s="40" t="s">
        <v>610</v>
      </c>
      <c r="C22" s="66">
        <v>31176.512999999999</v>
      </c>
      <c r="D22" s="41"/>
      <c r="E22" s="42">
        <f t="shared" si="0"/>
        <v>-12218.303383697896</v>
      </c>
      <c r="F22" s="1">
        <f t="shared" si="1"/>
        <v>-12218.5</v>
      </c>
      <c r="G22" s="1">
        <f t="shared" si="2"/>
        <v>0.10146064907530672</v>
      </c>
      <c r="H22" s="1">
        <f t="shared" si="3"/>
        <v>0.10146064907530672</v>
      </c>
      <c r="O22" s="1">
        <f t="shared" ca="1" si="4"/>
        <v>-0.17138903681113199</v>
      </c>
      <c r="Q22" s="79">
        <f t="shared" si="5"/>
        <v>16158.012999999999</v>
      </c>
    </row>
    <row r="23" spans="1:21">
      <c r="A23" s="39" t="s">
        <v>361</v>
      </c>
      <c r="B23" s="40" t="s">
        <v>42</v>
      </c>
      <c r="C23" s="66">
        <v>31178.314999999999</v>
      </c>
      <c r="D23" s="13"/>
      <c r="E23" s="42">
        <f t="shared" si="0"/>
        <v>-12214.81136408611</v>
      </c>
      <c r="F23" s="1">
        <f t="shared" si="1"/>
        <v>-12215</v>
      </c>
      <c r="G23" s="1">
        <f t="shared" si="2"/>
        <v>9.7342499360820511E-2</v>
      </c>
      <c r="H23" s="1">
        <f t="shared" si="3"/>
        <v>9.7342499360820511E-2</v>
      </c>
      <c r="O23" s="1">
        <f t="shared" ca="1" si="4"/>
        <v>-0.17137661654155545</v>
      </c>
      <c r="Q23" s="79">
        <f t="shared" si="5"/>
        <v>16159.814999999999</v>
      </c>
    </row>
    <row r="24" spans="1:21">
      <c r="A24" s="39" t="s">
        <v>361</v>
      </c>
      <c r="B24" s="40" t="s">
        <v>42</v>
      </c>
      <c r="C24" s="66">
        <v>31180.36</v>
      </c>
      <c r="D24" s="13"/>
      <c r="E24" s="42">
        <f t="shared" si="0"/>
        <v>-12210.848445048316</v>
      </c>
      <c r="F24" s="1">
        <f t="shared" si="1"/>
        <v>-12211</v>
      </c>
      <c r="G24" s="1">
        <f t="shared" si="2"/>
        <v>7.820747111691162E-2</v>
      </c>
      <c r="H24" s="1">
        <f t="shared" si="3"/>
        <v>7.820747111691162E-2</v>
      </c>
      <c r="O24" s="1">
        <f t="shared" ca="1" si="4"/>
        <v>-0.1713624219477537</v>
      </c>
      <c r="Q24" s="79">
        <f t="shared" si="5"/>
        <v>16161.86</v>
      </c>
    </row>
    <row r="25" spans="1:21">
      <c r="A25" s="39" t="s">
        <v>361</v>
      </c>
      <c r="B25" s="40" t="s">
        <v>42</v>
      </c>
      <c r="C25" s="66">
        <v>31194.29</v>
      </c>
      <c r="D25" s="13"/>
      <c r="E25" s="42">
        <f t="shared" si="0"/>
        <v>-12183.854087006046</v>
      </c>
      <c r="F25" s="1">
        <f t="shared" si="1"/>
        <v>-12184</v>
      </c>
      <c r="G25" s="1">
        <f t="shared" si="2"/>
        <v>7.529603047441924E-2</v>
      </c>
      <c r="H25" s="1">
        <f t="shared" si="3"/>
        <v>7.529603047441924E-2</v>
      </c>
      <c r="O25" s="1">
        <f t="shared" ca="1" si="4"/>
        <v>-0.17126660843959193</v>
      </c>
      <c r="Q25" s="79">
        <f t="shared" si="5"/>
        <v>16175.79</v>
      </c>
    </row>
    <row r="26" spans="1:21">
      <c r="A26" s="39" t="s">
        <v>361</v>
      </c>
      <c r="B26" s="40" t="s">
        <v>610</v>
      </c>
      <c r="C26" s="66">
        <v>31206.405999999999</v>
      </c>
      <c r="D26" s="13"/>
      <c r="E26" s="42">
        <f t="shared" si="0"/>
        <v>-12160.375002868208</v>
      </c>
      <c r="F26" s="1">
        <f t="shared" si="1"/>
        <v>-12160.5</v>
      </c>
      <c r="G26" s="1">
        <f t="shared" si="2"/>
        <v>6.4502739540330367E-2</v>
      </c>
      <c r="H26" s="1">
        <f t="shared" si="3"/>
        <v>6.4502739540330367E-2</v>
      </c>
      <c r="O26" s="1">
        <f t="shared" ca="1" si="4"/>
        <v>-0.17118321520100671</v>
      </c>
      <c r="Q26" s="79">
        <f t="shared" si="5"/>
        <v>16187.905999999999</v>
      </c>
    </row>
    <row r="27" spans="1:21">
      <c r="A27" s="39" t="s">
        <v>361</v>
      </c>
      <c r="B27" s="40" t="s">
        <v>42</v>
      </c>
      <c r="C27" s="66">
        <v>31212.356</v>
      </c>
      <c r="D27" s="13"/>
      <c r="E27" s="42">
        <f t="shared" si="0"/>
        <v>-12148.844749433067</v>
      </c>
      <c r="F27" s="1">
        <f t="shared" si="1"/>
        <v>-12149</v>
      </c>
      <c r="G27" s="1">
        <f t="shared" si="2"/>
        <v>8.0114533338928595E-2</v>
      </c>
      <c r="H27" s="1">
        <f t="shared" si="3"/>
        <v>8.0114533338928595E-2</v>
      </c>
      <c r="O27" s="1">
        <f t="shared" ca="1" si="4"/>
        <v>-0.17114240574382669</v>
      </c>
      <c r="Q27" s="79">
        <f t="shared" si="5"/>
        <v>16193.856</v>
      </c>
    </row>
    <row r="28" spans="1:21">
      <c r="A28" s="39" t="s">
        <v>361</v>
      </c>
      <c r="B28" s="40" t="s">
        <v>42</v>
      </c>
      <c r="C28" s="66">
        <v>31213.366000000002</v>
      </c>
      <c r="D28" s="13"/>
      <c r="E28" s="42">
        <f t="shared" si="0"/>
        <v>-12146.887513135671</v>
      </c>
      <c r="F28" s="1">
        <f t="shared" si="1"/>
        <v>-12147</v>
      </c>
      <c r="G28" s="1">
        <f t="shared" si="2"/>
        <v>5.8047019221703522E-2</v>
      </c>
      <c r="H28" s="1">
        <f t="shared" si="3"/>
        <v>5.8047019221703522E-2</v>
      </c>
      <c r="O28" s="1">
        <f t="shared" ca="1" si="4"/>
        <v>-0.17113530844692582</v>
      </c>
      <c r="Q28" s="79">
        <f t="shared" si="5"/>
        <v>16194.866000000002</v>
      </c>
    </row>
    <row r="29" spans="1:21">
      <c r="A29" s="39" t="s">
        <v>361</v>
      </c>
      <c r="B29" s="40" t="s">
        <v>610</v>
      </c>
      <c r="C29" s="66">
        <v>31216.236000000001</v>
      </c>
      <c r="D29" s="13"/>
      <c r="E29" s="42">
        <f t="shared" si="0"/>
        <v>-12141.325861478723</v>
      </c>
      <c r="F29" s="1">
        <f t="shared" si="1"/>
        <v>-12141.5</v>
      </c>
      <c r="G29" s="1">
        <f t="shared" si="2"/>
        <v>8.9861355383618502E-2</v>
      </c>
      <c r="H29" s="1">
        <f t="shared" si="3"/>
        <v>8.9861355383618502E-2</v>
      </c>
      <c r="O29" s="1">
        <f t="shared" ca="1" si="4"/>
        <v>-0.17111579088044843</v>
      </c>
      <c r="Q29" s="79">
        <f t="shared" si="5"/>
        <v>16197.736000000001</v>
      </c>
    </row>
    <row r="30" spans="1:21">
      <c r="A30" s="39" t="s">
        <v>361</v>
      </c>
      <c r="B30" s="40" t="s">
        <v>42</v>
      </c>
      <c r="C30" s="66">
        <v>31224.2</v>
      </c>
      <c r="D30" s="13"/>
      <c r="E30" s="42">
        <f t="shared" si="0"/>
        <v>-12125.892762595116</v>
      </c>
      <c r="F30" s="1">
        <f t="shared" si="1"/>
        <v>-12126</v>
      </c>
      <c r="G30" s="1">
        <f t="shared" si="2"/>
        <v>5.5338120939268265E-2</v>
      </c>
      <c r="H30" s="1">
        <f t="shared" si="3"/>
        <v>5.5338120939268265E-2</v>
      </c>
      <c r="O30" s="1">
        <f t="shared" ca="1" si="4"/>
        <v>-0.17106078682946668</v>
      </c>
      <c r="Q30" s="79">
        <f t="shared" si="5"/>
        <v>16205.7</v>
      </c>
    </row>
    <row r="31" spans="1:21">
      <c r="A31" s="39" t="s">
        <v>361</v>
      </c>
      <c r="B31" s="40" t="s">
        <v>42</v>
      </c>
      <c r="C31" s="66">
        <v>31230.42</v>
      </c>
      <c r="D31" s="13"/>
      <c r="E31" s="42">
        <f t="shared" si="0"/>
        <v>-12113.839287575531</v>
      </c>
      <c r="F31" s="1">
        <f t="shared" si="1"/>
        <v>-12114</v>
      </c>
      <c r="G31" s="1">
        <f t="shared" si="2"/>
        <v>8.2933036206668476E-2</v>
      </c>
      <c r="H31" s="1">
        <f t="shared" si="3"/>
        <v>8.2933036206668476E-2</v>
      </c>
      <c r="O31" s="1">
        <f t="shared" ca="1" si="4"/>
        <v>-0.17101820304806142</v>
      </c>
      <c r="Q31" s="79">
        <f t="shared" si="5"/>
        <v>16211.919999999998</v>
      </c>
    </row>
    <row r="32" spans="1:21">
      <c r="A32" s="39" t="s">
        <v>361</v>
      </c>
      <c r="B32" s="40" t="s">
        <v>610</v>
      </c>
      <c r="C32" s="66">
        <v>31232.23</v>
      </c>
      <c r="D32" s="13"/>
      <c r="E32" s="42">
        <f t="shared" si="0"/>
        <v>-12110.331765101981</v>
      </c>
      <c r="F32" s="1">
        <f t="shared" si="1"/>
        <v>-12110.5</v>
      </c>
      <c r="G32" s="1">
        <f t="shared" si="2"/>
        <v>8.6814886493812082E-2</v>
      </c>
      <c r="H32" s="1">
        <f t="shared" si="3"/>
        <v>8.6814886493812082E-2</v>
      </c>
      <c r="O32" s="1">
        <f t="shared" ca="1" si="4"/>
        <v>-0.17100578277848491</v>
      </c>
      <c r="Q32" s="79">
        <f t="shared" si="5"/>
        <v>16213.73</v>
      </c>
    </row>
    <row r="33" spans="1:33">
      <c r="A33" s="39" t="s">
        <v>361</v>
      </c>
      <c r="B33" s="40" t="s">
        <v>610</v>
      </c>
      <c r="C33" s="66">
        <v>31235.32</v>
      </c>
      <c r="D33" s="13"/>
      <c r="E33" s="42">
        <f t="shared" si="0"/>
        <v>-12104.343784746588</v>
      </c>
      <c r="F33" s="1">
        <f t="shared" si="1"/>
        <v>-12104.5</v>
      </c>
      <c r="G33" s="1">
        <f t="shared" si="2"/>
        <v>8.061234412889462E-2</v>
      </c>
      <c r="H33" s="1">
        <f t="shared" si="3"/>
        <v>8.061234412889462E-2</v>
      </c>
      <c r="O33" s="1">
        <f t="shared" ca="1" si="4"/>
        <v>-0.17098449088778228</v>
      </c>
      <c r="Q33" s="79">
        <f t="shared" si="5"/>
        <v>16216.82</v>
      </c>
    </row>
    <row r="34" spans="1:33">
      <c r="A34" s="1" t="s">
        <v>23</v>
      </c>
      <c r="C34" s="67">
        <v>37481.57</v>
      </c>
      <c r="D34" s="13" t="s">
        <v>11</v>
      </c>
      <c r="E34" s="12">
        <f>+(C34-C$7)/C$8-0.5</f>
        <v>-0.5</v>
      </c>
      <c r="F34" s="1">
        <f>ROUND(2*E34,0)/2+0.5</f>
        <v>0</v>
      </c>
      <c r="H34" s="12">
        <f t="shared" si="3"/>
        <v>0</v>
      </c>
      <c r="Q34" s="79">
        <f t="shared" si="5"/>
        <v>22463.07</v>
      </c>
    </row>
    <row r="35" spans="1:33">
      <c r="A35" s="39" t="s">
        <v>396</v>
      </c>
      <c r="B35" s="40" t="s">
        <v>42</v>
      </c>
      <c r="C35" s="66">
        <v>37481.828000000001</v>
      </c>
      <c r="D35" s="13"/>
      <c r="E35" s="42">
        <f t="shared" ref="E35:E66" si="6">+(C35-C$7)/C$8</f>
        <v>0.49996729181258315</v>
      </c>
      <c r="F35" s="1">
        <f t="shared" ref="F35:F66" si="7">ROUND(2*E35,0)/2</f>
        <v>0.5</v>
      </c>
      <c r="G35" s="1">
        <f t="shared" ref="G35:G66" si="8">+C35-(C$7+F35*C$8)</f>
        <v>-1.6878526366781443E-5</v>
      </c>
      <c r="I35" s="1">
        <f>G35</f>
        <v>-1.6878526366781443E-5</v>
      </c>
      <c r="O35" s="1">
        <f t="shared" ref="O35:O66" ca="1" si="9">+C$11+C$12*F35</f>
        <v>-0.12802810139525761</v>
      </c>
      <c r="Q35" s="79">
        <f t="shared" si="5"/>
        <v>22463.328000000001</v>
      </c>
    </row>
    <row r="36" spans="1:33">
      <c r="A36" s="39" t="s">
        <v>396</v>
      </c>
      <c r="B36" s="40" t="s">
        <v>42</v>
      </c>
      <c r="C36" s="66">
        <v>37482.86</v>
      </c>
      <c r="D36" s="13"/>
      <c r="E36" s="42">
        <f t="shared" si="6"/>
        <v>2.499836459048816</v>
      </c>
      <c r="F36" s="1">
        <f t="shared" si="7"/>
        <v>2.5</v>
      </c>
      <c r="G36" s="1">
        <f t="shared" si="8"/>
        <v>-8.4392653661780059E-5</v>
      </c>
      <c r="I36" s="1">
        <f>G36</f>
        <v>-8.4392653661780059E-5</v>
      </c>
      <c r="O36" s="1">
        <f t="shared" ca="1" si="9"/>
        <v>-0.12802100409835673</v>
      </c>
      <c r="Q36" s="79">
        <f t="shared" si="5"/>
        <v>22464.36</v>
      </c>
    </row>
    <row r="37" spans="1:33">
      <c r="A37" s="39" t="s">
        <v>33</v>
      </c>
      <c r="B37" s="40" t="s">
        <v>610</v>
      </c>
      <c r="C37" s="66">
        <v>42251.400500000003</v>
      </c>
      <c r="D37" s="13"/>
      <c r="E37" s="42">
        <f t="shared" si="6"/>
        <v>9243.2528584302199</v>
      </c>
      <c r="F37" s="1">
        <f t="shared" si="7"/>
        <v>9243.5</v>
      </c>
      <c r="G37" s="1">
        <f t="shared" si="8"/>
        <v>-0.12753339277696796</v>
      </c>
      <c r="J37" s="1">
        <f>G37</f>
        <v>-0.12753339277696796</v>
      </c>
      <c r="O37" s="1">
        <f t="shared" ca="1" si="9"/>
        <v>-9.5227943767880019E-2</v>
      </c>
      <c r="Q37" s="79">
        <f t="shared" si="5"/>
        <v>27232.900500000003</v>
      </c>
      <c r="R37" s="1" t="s">
        <v>72</v>
      </c>
    </row>
    <row r="38" spans="1:33">
      <c r="A38" s="39" t="s">
        <v>407</v>
      </c>
      <c r="B38" s="40" t="s">
        <v>610</v>
      </c>
      <c r="C38" s="66">
        <v>43275.798999999999</v>
      </c>
      <c r="D38" s="13"/>
      <c r="E38" s="42">
        <f t="shared" si="6"/>
        <v>11228.391400207875</v>
      </c>
      <c r="F38" s="1">
        <f t="shared" si="7"/>
        <v>11228.5</v>
      </c>
      <c r="G38" s="1">
        <f t="shared" si="8"/>
        <v>-5.6041158750304021E-2</v>
      </c>
      <c r="I38" s="1">
        <f t="shared" ref="I38:I76" si="10">G38</f>
        <v>-5.6041158750304021E-2</v>
      </c>
      <c r="O38" s="1">
        <f t="shared" ca="1" si="9"/>
        <v>-8.8183876593765059E-2</v>
      </c>
      <c r="Q38" s="79">
        <f t="shared" si="5"/>
        <v>28257.298999999999</v>
      </c>
    </row>
    <row r="39" spans="1:33">
      <c r="A39" s="39" t="s">
        <v>407</v>
      </c>
      <c r="B39" s="40" t="s">
        <v>610</v>
      </c>
      <c r="C39" s="66">
        <v>43337.724999999999</v>
      </c>
      <c r="D39" s="13"/>
      <c r="E39" s="42">
        <f t="shared" si="6"/>
        <v>11348.395177388456</v>
      </c>
      <c r="F39" s="1">
        <f t="shared" si="7"/>
        <v>11348.5</v>
      </c>
      <c r="G39" s="1">
        <f t="shared" si="8"/>
        <v>-5.4092006059363484E-2</v>
      </c>
      <c r="I39" s="1">
        <f t="shared" si="10"/>
        <v>-5.4092006059363484E-2</v>
      </c>
      <c r="O39" s="1">
        <f t="shared" ca="1" si="9"/>
        <v>-8.7758038779712777E-2</v>
      </c>
      <c r="Q39" s="79">
        <f t="shared" si="5"/>
        <v>28319.224999999999</v>
      </c>
    </row>
    <row r="40" spans="1:33">
      <c r="A40" s="39" t="s">
        <v>407</v>
      </c>
      <c r="B40" s="40" t="s">
        <v>610</v>
      </c>
      <c r="C40" s="66">
        <v>43337.745999999999</v>
      </c>
      <c r="D40" s="13"/>
      <c r="E40" s="42">
        <f t="shared" si="6"/>
        <v>11348.435872400582</v>
      </c>
      <c r="F40" s="1">
        <f t="shared" si="7"/>
        <v>11348.5</v>
      </c>
      <c r="G40" s="1">
        <f t="shared" si="8"/>
        <v>-3.30920060587232E-2</v>
      </c>
      <c r="I40" s="1">
        <f t="shared" si="10"/>
        <v>-3.30920060587232E-2</v>
      </c>
      <c r="O40" s="1">
        <f t="shared" ca="1" si="9"/>
        <v>-8.7758038779712777E-2</v>
      </c>
      <c r="Q40" s="79">
        <f t="shared" si="5"/>
        <v>28319.245999999999</v>
      </c>
    </row>
    <row r="41" spans="1:33">
      <c r="A41" s="39" t="s">
        <v>407</v>
      </c>
      <c r="B41" s="40" t="s">
        <v>610</v>
      </c>
      <c r="C41" s="66">
        <v>43693.771999999997</v>
      </c>
      <c r="D41" s="13"/>
      <c r="E41" s="42">
        <f t="shared" si="6"/>
        <v>12038.3636050895</v>
      </c>
      <c r="F41" s="1">
        <f t="shared" si="7"/>
        <v>12038.5</v>
      </c>
      <c r="G41" s="1">
        <f t="shared" si="8"/>
        <v>-7.0384378108428791E-2</v>
      </c>
      <c r="I41" s="1">
        <f t="shared" si="10"/>
        <v>-7.0384378108428791E-2</v>
      </c>
      <c r="O41" s="1">
        <f t="shared" ca="1" si="9"/>
        <v>-8.5309471348912105E-2</v>
      </c>
      <c r="Q41" s="79">
        <f t="shared" si="5"/>
        <v>28675.271999999997</v>
      </c>
    </row>
    <row r="42" spans="1:33">
      <c r="A42" s="39" t="s">
        <v>407</v>
      </c>
      <c r="B42" s="40" t="s">
        <v>610</v>
      </c>
      <c r="C42" s="66">
        <v>44046.707000000002</v>
      </c>
      <c r="D42" s="13"/>
      <c r="E42" s="42">
        <f t="shared" si="6"/>
        <v>12722.301419565321</v>
      </c>
      <c r="F42" s="1">
        <f t="shared" si="7"/>
        <v>12722.5</v>
      </c>
      <c r="G42" s="1">
        <f t="shared" si="8"/>
        <v>-0.10247420778614469</v>
      </c>
      <c r="I42" s="1">
        <f t="shared" si="10"/>
        <v>-0.10247420778614469</v>
      </c>
      <c r="O42" s="1">
        <f t="shared" ca="1" si="9"/>
        <v>-8.2882195808814063E-2</v>
      </c>
      <c r="Q42" s="79">
        <f t="shared" si="5"/>
        <v>29028.207000000002</v>
      </c>
    </row>
    <row r="43" spans="1:33">
      <c r="A43" s="39" t="s">
        <v>407</v>
      </c>
      <c r="B43" s="40" t="s">
        <v>610</v>
      </c>
      <c r="C43" s="66">
        <v>44307.824999999997</v>
      </c>
      <c r="D43" s="13"/>
      <c r="E43" s="42">
        <f t="shared" si="6"/>
        <v>13228.310951746294</v>
      </c>
      <c r="F43" s="1">
        <f t="shared" si="7"/>
        <v>13228.5</v>
      </c>
      <c r="G43" s="1">
        <f t="shared" si="8"/>
        <v>-9.7555280626693275E-2</v>
      </c>
      <c r="I43" s="1">
        <f t="shared" si="10"/>
        <v>-9.7555280626693275E-2</v>
      </c>
      <c r="O43" s="1">
        <f t="shared" ca="1" si="9"/>
        <v>-8.1086579692893568E-2</v>
      </c>
      <c r="Q43" s="79">
        <f t="shared" si="5"/>
        <v>29289.324999999997</v>
      </c>
    </row>
    <row r="44" spans="1:33">
      <c r="A44" s="1" t="s">
        <v>37</v>
      </c>
      <c r="C44" s="67">
        <v>46924.434000000001</v>
      </c>
      <c r="D44" s="13"/>
      <c r="E44" s="1">
        <f t="shared" si="6"/>
        <v>18298.926903119045</v>
      </c>
      <c r="F44" s="1">
        <f t="shared" si="7"/>
        <v>18299</v>
      </c>
      <c r="G44" s="1">
        <f t="shared" si="8"/>
        <v>-3.7720458109106403E-2</v>
      </c>
      <c r="I44" s="1">
        <f t="shared" si="10"/>
        <v>-3.7720458109106403E-2</v>
      </c>
      <c r="O44" s="1">
        <f t="shared" ca="1" si="9"/>
        <v>-6.3093157724959117E-2</v>
      </c>
      <c r="Q44" s="79">
        <f t="shared" si="5"/>
        <v>31905.934000000001</v>
      </c>
      <c r="AA44" s="1" t="s">
        <v>38</v>
      </c>
      <c r="AC44" s="1">
        <v>9</v>
      </c>
      <c r="AE44" s="1" t="s">
        <v>39</v>
      </c>
      <c r="AG44" s="1" t="s">
        <v>40</v>
      </c>
    </row>
    <row r="45" spans="1:33">
      <c r="A45" s="1" t="s">
        <v>37</v>
      </c>
      <c r="C45" s="67">
        <v>46939.398000000001</v>
      </c>
      <c r="D45" s="13"/>
      <c r="E45" s="1">
        <f t="shared" si="6"/>
        <v>18327.925006043992</v>
      </c>
      <c r="F45" s="1">
        <f t="shared" si="7"/>
        <v>18328</v>
      </c>
      <c r="G45" s="1">
        <f t="shared" si="8"/>
        <v>-3.8699412878486328E-2</v>
      </c>
      <c r="I45" s="1">
        <f t="shared" si="10"/>
        <v>-3.8699412878486328E-2</v>
      </c>
      <c r="O45" s="1">
        <f t="shared" ca="1" si="9"/>
        <v>-6.2990246919896492E-2</v>
      </c>
      <c r="Q45" s="79">
        <f t="shared" si="5"/>
        <v>31920.898000000001</v>
      </c>
      <c r="AA45" s="1" t="s">
        <v>38</v>
      </c>
      <c r="AC45" s="1">
        <v>12</v>
      </c>
      <c r="AE45" s="1" t="s">
        <v>39</v>
      </c>
      <c r="AG45" s="1" t="s">
        <v>40</v>
      </c>
    </row>
    <row r="46" spans="1:33">
      <c r="A46" s="1" t="s">
        <v>37</v>
      </c>
      <c r="C46" s="67">
        <v>46974.485000000001</v>
      </c>
      <c r="D46" s="13"/>
      <c r="E46" s="1">
        <f t="shared" si="6"/>
        <v>18395.918619872351</v>
      </c>
      <c r="F46" s="1">
        <f t="shared" si="7"/>
        <v>18396</v>
      </c>
      <c r="G46" s="1">
        <f t="shared" si="8"/>
        <v>-4.1994893021183088E-2</v>
      </c>
      <c r="I46" s="1">
        <f t="shared" si="10"/>
        <v>-4.1994893021183088E-2</v>
      </c>
      <c r="O46" s="1">
        <f t="shared" ca="1" si="9"/>
        <v>-6.2748938825266859E-2</v>
      </c>
      <c r="Q46" s="79">
        <f t="shared" si="5"/>
        <v>31955.985000000001</v>
      </c>
      <c r="AA46" s="1" t="s">
        <v>38</v>
      </c>
      <c r="AC46" s="1">
        <v>17</v>
      </c>
      <c r="AE46" s="1" t="s">
        <v>39</v>
      </c>
      <c r="AG46" s="1" t="s">
        <v>40</v>
      </c>
    </row>
    <row r="47" spans="1:33">
      <c r="A47" s="1" t="s">
        <v>41</v>
      </c>
      <c r="C47" s="67">
        <v>47266.544999999998</v>
      </c>
      <c r="D47" s="13"/>
      <c r="E47" s="1">
        <f t="shared" si="6"/>
        <v>18961.889345631495</v>
      </c>
      <c r="F47" s="1">
        <f t="shared" si="7"/>
        <v>18962</v>
      </c>
      <c r="G47" s="1">
        <f t="shared" si="8"/>
        <v>-5.7101389516901691E-2</v>
      </c>
      <c r="I47" s="1">
        <f t="shared" si="10"/>
        <v>-5.7101389516901691E-2</v>
      </c>
      <c r="O47" s="1">
        <f t="shared" ca="1" si="9"/>
        <v>-6.0740403802320223E-2</v>
      </c>
      <c r="Q47" s="79">
        <f t="shared" si="5"/>
        <v>32248.044999999998</v>
      </c>
      <c r="AA47" s="1" t="s">
        <v>38</v>
      </c>
      <c r="AC47" s="1">
        <v>9</v>
      </c>
      <c r="AE47" s="1" t="s">
        <v>39</v>
      </c>
      <c r="AG47" s="1" t="s">
        <v>40</v>
      </c>
    </row>
    <row r="48" spans="1:33">
      <c r="A48" s="1" t="s">
        <v>41</v>
      </c>
      <c r="B48" s="7" t="s">
        <v>42</v>
      </c>
      <c r="C48" s="67">
        <v>47304.491000000002</v>
      </c>
      <c r="D48" s="13"/>
      <c r="E48" s="1">
        <f t="shared" si="6"/>
        <v>19035.423294681892</v>
      </c>
      <c r="F48" s="1">
        <f t="shared" si="7"/>
        <v>19035.5</v>
      </c>
      <c r="G48" s="1">
        <f t="shared" si="8"/>
        <v>-3.9582533492648508E-2</v>
      </c>
      <c r="I48" s="1">
        <f t="shared" si="10"/>
        <v>-3.9582533492648508E-2</v>
      </c>
      <c r="O48" s="1">
        <f t="shared" ca="1" si="9"/>
        <v>-6.04795781412132E-2</v>
      </c>
      <c r="Q48" s="79">
        <f t="shared" si="5"/>
        <v>32285.991000000002</v>
      </c>
      <c r="AA48" s="1" t="s">
        <v>38</v>
      </c>
      <c r="AC48" s="1">
        <v>9</v>
      </c>
      <c r="AE48" s="1" t="s">
        <v>43</v>
      </c>
      <c r="AG48" s="1" t="s">
        <v>40</v>
      </c>
    </row>
    <row r="49" spans="1:33">
      <c r="A49" s="1" t="s">
        <v>44</v>
      </c>
      <c r="B49" s="7" t="s">
        <v>42</v>
      </c>
      <c r="C49" s="67">
        <v>47412.343999999997</v>
      </c>
      <c r="D49" s="13"/>
      <c r="E49" s="1">
        <f t="shared" si="6"/>
        <v>19244.427063377705</v>
      </c>
      <c r="F49" s="1">
        <f t="shared" si="7"/>
        <v>19244.5</v>
      </c>
      <c r="G49" s="1">
        <f t="shared" si="8"/>
        <v>-3.7637759232893586E-2</v>
      </c>
      <c r="I49" s="1">
        <f t="shared" si="10"/>
        <v>-3.7637759232893586E-2</v>
      </c>
      <c r="O49" s="1">
        <f t="shared" ca="1" si="9"/>
        <v>-5.9737910615072123E-2</v>
      </c>
      <c r="Q49" s="79">
        <f t="shared" si="5"/>
        <v>32393.843999999997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45</v>
      </c>
      <c r="C50" s="67">
        <v>47697.428999999996</v>
      </c>
      <c r="D50" s="13"/>
      <c r="E50" s="1">
        <f t="shared" si="6"/>
        <v>19796.881231538515</v>
      </c>
      <c r="F50" s="1">
        <f t="shared" si="7"/>
        <v>19797</v>
      </c>
      <c r="G50" s="1">
        <f t="shared" si="8"/>
        <v>-6.128853539848933E-2</v>
      </c>
      <c r="I50" s="1">
        <f t="shared" si="10"/>
        <v>-6.128853539848933E-2</v>
      </c>
      <c r="O50" s="1">
        <f t="shared" ca="1" si="9"/>
        <v>-5.7777282346206382E-2</v>
      </c>
      <c r="Q50" s="79">
        <f t="shared" si="5"/>
        <v>32678.928999999996</v>
      </c>
      <c r="AA50" s="1" t="s">
        <v>38</v>
      </c>
      <c r="AC50" s="1">
        <v>9</v>
      </c>
      <c r="AE50" s="1" t="s">
        <v>43</v>
      </c>
      <c r="AG50" s="1" t="s">
        <v>40</v>
      </c>
    </row>
    <row r="51" spans="1:33">
      <c r="A51" s="39" t="s">
        <v>407</v>
      </c>
      <c r="B51" s="40" t="s">
        <v>610</v>
      </c>
      <c r="C51" s="66">
        <v>47706.743999999999</v>
      </c>
      <c r="D51" s="13"/>
      <c r="E51" s="42">
        <f t="shared" si="6"/>
        <v>19814.932376202105</v>
      </c>
      <c r="F51" s="1">
        <f t="shared" si="7"/>
        <v>19815</v>
      </c>
      <c r="G51" s="1">
        <f t="shared" si="8"/>
        <v>-3.4896162491349969E-2</v>
      </c>
      <c r="I51" s="1">
        <f t="shared" si="10"/>
        <v>-3.4896162491349969E-2</v>
      </c>
      <c r="O51" s="1">
        <f t="shared" ca="1" si="9"/>
        <v>-5.7713406674098536E-2</v>
      </c>
      <c r="Q51" s="79">
        <f t="shared" si="5"/>
        <v>32688.243999999999</v>
      </c>
    </row>
    <row r="52" spans="1:33">
      <c r="A52" s="1" t="s">
        <v>45</v>
      </c>
      <c r="C52" s="67">
        <v>47714.446000000004</v>
      </c>
      <c r="D52" s="13"/>
      <c r="E52" s="1">
        <f t="shared" si="6"/>
        <v>19829.857756363032</v>
      </c>
      <c r="F52" s="1">
        <f t="shared" si="7"/>
        <v>19830</v>
      </c>
      <c r="G52" s="1">
        <f t="shared" si="8"/>
        <v>-7.3402518399234395E-2</v>
      </c>
      <c r="I52" s="1">
        <f t="shared" si="10"/>
        <v>-7.3402518399234395E-2</v>
      </c>
      <c r="O52" s="1">
        <f t="shared" ca="1" si="9"/>
        <v>-5.766017694734199E-2</v>
      </c>
      <c r="Q52" s="79">
        <f t="shared" si="5"/>
        <v>32695.946000000004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45</v>
      </c>
      <c r="C53" s="67">
        <v>47743.377999999997</v>
      </c>
      <c r="D53" s="13"/>
      <c r="E53" s="1">
        <f t="shared" si="6"/>
        <v>19885.9238559236</v>
      </c>
      <c r="F53" s="1">
        <f t="shared" si="7"/>
        <v>19886</v>
      </c>
      <c r="G53" s="1">
        <f t="shared" si="8"/>
        <v>-3.9292913825192954E-2</v>
      </c>
      <c r="I53" s="1">
        <f t="shared" si="10"/>
        <v>-3.9292913825192954E-2</v>
      </c>
      <c r="O53" s="1">
        <f t="shared" ca="1" si="9"/>
        <v>-5.7461452634117602E-2</v>
      </c>
      <c r="Q53" s="79">
        <f t="shared" ref="Q53:Q84" si="11">+C53-15018.5</f>
        <v>32724.877999999997</v>
      </c>
      <c r="AA53" s="1" t="s">
        <v>38</v>
      </c>
      <c r="AC53" s="1">
        <v>8</v>
      </c>
      <c r="AE53" s="1" t="s">
        <v>43</v>
      </c>
      <c r="AG53" s="1" t="s">
        <v>40</v>
      </c>
    </row>
    <row r="54" spans="1:33">
      <c r="A54" s="1" t="s">
        <v>45</v>
      </c>
      <c r="C54" s="67">
        <v>47758.349000000002</v>
      </c>
      <c r="D54" s="13"/>
      <c r="E54" s="1">
        <f t="shared" si="6"/>
        <v>19914.935523852597</v>
      </c>
      <c r="F54" s="1">
        <f t="shared" si="7"/>
        <v>19915</v>
      </c>
      <c r="G54" s="1">
        <f t="shared" si="8"/>
        <v>-3.3271868582232855E-2</v>
      </c>
      <c r="I54" s="1">
        <f t="shared" si="10"/>
        <v>-3.3271868582232855E-2</v>
      </c>
      <c r="O54" s="1">
        <f t="shared" ca="1" si="9"/>
        <v>-5.7358541829054963E-2</v>
      </c>
      <c r="Q54" s="79">
        <f t="shared" si="11"/>
        <v>32739.849000000002</v>
      </c>
      <c r="AA54" s="1" t="s">
        <v>38</v>
      </c>
      <c r="AC54" s="1">
        <v>7</v>
      </c>
      <c r="AE54" s="1" t="s">
        <v>43</v>
      </c>
      <c r="AG54" s="1" t="s">
        <v>40</v>
      </c>
    </row>
    <row r="55" spans="1:33">
      <c r="A55" s="1" t="s">
        <v>46</v>
      </c>
      <c r="B55" s="7" t="s">
        <v>42</v>
      </c>
      <c r="C55" s="67">
        <v>48010.434999999998</v>
      </c>
      <c r="D55" s="13"/>
      <c r="E55" s="1">
        <f t="shared" si="6"/>
        <v>20403.442325104803</v>
      </c>
      <c r="F55" s="1">
        <f t="shared" si="7"/>
        <v>20403.5</v>
      </c>
      <c r="G55" s="1">
        <f t="shared" si="8"/>
        <v>-2.976219286210835E-2</v>
      </c>
      <c r="I55" s="1">
        <f t="shared" si="10"/>
        <v>-2.976219286210835E-2</v>
      </c>
      <c r="O55" s="1">
        <f t="shared" ca="1" si="9"/>
        <v>-5.5625027061017102E-2</v>
      </c>
      <c r="Q55" s="79">
        <f t="shared" si="11"/>
        <v>32991.934999999998</v>
      </c>
      <c r="AA55" s="1" t="s">
        <v>38</v>
      </c>
      <c r="AC55" s="1">
        <v>7</v>
      </c>
      <c r="AE55" s="1" t="s">
        <v>43</v>
      </c>
      <c r="AG55" s="1" t="s">
        <v>40</v>
      </c>
    </row>
    <row r="56" spans="1:33">
      <c r="A56" s="1" t="s">
        <v>46</v>
      </c>
      <c r="B56" s="7" t="s">
        <v>42</v>
      </c>
      <c r="C56" s="67">
        <v>48011.451000000001</v>
      </c>
      <c r="D56" s="13"/>
      <c r="E56" s="1">
        <f t="shared" si="6"/>
        <v>20405.411188548522</v>
      </c>
      <c r="F56" s="1">
        <f t="shared" si="7"/>
        <v>20405.5</v>
      </c>
      <c r="G56" s="1">
        <f t="shared" si="8"/>
        <v>-4.5829706978111062E-2</v>
      </c>
      <c r="I56" s="1">
        <f t="shared" si="10"/>
        <v>-4.5829706978111062E-2</v>
      </c>
      <c r="O56" s="1">
        <f t="shared" ca="1" si="9"/>
        <v>-5.5617929764116225E-2</v>
      </c>
      <c r="Q56" s="79">
        <f t="shared" si="11"/>
        <v>32992.951000000001</v>
      </c>
      <c r="AA56" s="1" t="s">
        <v>38</v>
      </c>
      <c r="AC56" s="1">
        <v>8</v>
      </c>
      <c r="AE56" s="1" t="s">
        <v>43</v>
      </c>
      <c r="AG56" s="1" t="s">
        <v>40</v>
      </c>
    </row>
    <row r="57" spans="1:33">
      <c r="A57" s="1" t="s">
        <v>46</v>
      </c>
      <c r="C57" s="67">
        <v>48016.370999999999</v>
      </c>
      <c r="D57" s="13"/>
      <c r="E57" s="1">
        <f t="shared" si="6"/>
        <v>20414.94544853186</v>
      </c>
      <c r="F57" s="1">
        <f t="shared" si="7"/>
        <v>20415</v>
      </c>
      <c r="G57" s="1">
        <f t="shared" si="8"/>
        <v>-2.8150399055448361E-2</v>
      </c>
      <c r="I57" s="1">
        <f t="shared" si="10"/>
        <v>-2.8150399055448361E-2</v>
      </c>
      <c r="O57" s="1">
        <f t="shared" ca="1" si="9"/>
        <v>-5.5584217603837083E-2</v>
      </c>
      <c r="Q57" s="79">
        <f t="shared" si="11"/>
        <v>32997.870999999999</v>
      </c>
      <c r="AA57" s="1" t="s">
        <v>38</v>
      </c>
      <c r="AC57" s="1">
        <v>8</v>
      </c>
      <c r="AE57" s="1" t="s">
        <v>43</v>
      </c>
      <c r="AG57" s="1" t="s">
        <v>40</v>
      </c>
    </row>
    <row r="58" spans="1:33">
      <c r="A58" s="1" t="s">
        <v>46</v>
      </c>
      <c r="C58" s="67">
        <v>48017.392</v>
      </c>
      <c r="D58" s="13"/>
      <c r="E58" s="1">
        <f t="shared" si="6"/>
        <v>20416.924001264179</v>
      </c>
      <c r="F58" s="1">
        <f t="shared" si="7"/>
        <v>20417</v>
      </c>
      <c r="G58" s="1">
        <f t="shared" si="8"/>
        <v>-3.9217913181346375E-2</v>
      </c>
      <c r="I58" s="1">
        <f t="shared" si="10"/>
        <v>-3.9217913181346375E-2</v>
      </c>
      <c r="O58" s="1">
        <f t="shared" ca="1" si="9"/>
        <v>-5.557712030693622E-2</v>
      </c>
      <c r="Q58" s="79">
        <f t="shared" si="11"/>
        <v>32998.892</v>
      </c>
      <c r="AA58" s="1" t="s">
        <v>38</v>
      </c>
      <c r="AC58" s="1">
        <v>8</v>
      </c>
      <c r="AE58" s="1" t="s">
        <v>43</v>
      </c>
      <c r="AG58" s="1" t="s">
        <v>40</v>
      </c>
    </row>
    <row r="59" spans="1:33">
      <c r="A59" s="1" t="s">
        <v>46</v>
      </c>
      <c r="B59" s="7" t="s">
        <v>42</v>
      </c>
      <c r="C59" s="67">
        <v>48042.41</v>
      </c>
      <c r="D59" s="13"/>
      <c r="E59" s="1">
        <f t="shared" si="6"/>
        <v>20465.405325707939</v>
      </c>
      <c r="F59" s="1">
        <f t="shared" si="7"/>
        <v>20465.5</v>
      </c>
      <c r="G59" s="1">
        <f t="shared" si="8"/>
        <v>-4.8855130633455701E-2</v>
      </c>
      <c r="I59" s="1">
        <f t="shared" si="10"/>
        <v>-4.8855130633455701E-2</v>
      </c>
      <c r="O59" s="1">
        <f t="shared" ca="1" si="9"/>
        <v>-5.5405010857090084E-2</v>
      </c>
      <c r="Q59" s="79">
        <f t="shared" si="11"/>
        <v>33023.910000000003</v>
      </c>
      <c r="AA59" s="1" t="s">
        <v>38</v>
      </c>
      <c r="AC59" s="1">
        <v>7</v>
      </c>
      <c r="AE59" s="1" t="s">
        <v>43</v>
      </c>
      <c r="AG59" s="1" t="s">
        <v>40</v>
      </c>
    </row>
    <row r="60" spans="1:33">
      <c r="A60" s="1" t="s">
        <v>47</v>
      </c>
      <c r="B60" s="7" t="s">
        <v>42</v>
      </c>
      <c r="C60" s="67">
        <v>48091.440999999999</v>
      </c>
      <c r="D60" s="13"/>
      <c r="E60" s="1">
        <f t="shared" si="6"/>
        <v>20560.420427586643</v>
      </c>
      <c r="F60" s="1">
        <f t="shared" si="7"/>
        <v>20560.5</v>
      </c>
      <c r="G60" s="1">
        <f t="shared" si="8"/>
        <v>-4.1062051423068624E-2</v>
      </c>
      <c r="I60" s="1">
        <f t="shared" si="10"/>
        <v>-4.1062051423068624E-2</v>
      </c>
      <c r="O60" s="1">
        <f t="shared" ca="1" si="9"/>
        <v>-5.5067889254298688E-2</v>
      </c>
      <c r="Q60" s="79">
        <f t="shared" si="11"/>
        <v>33072.940999999999</v>
      </c>
      <c r="AA60" s="1" t="s">
        <v>38</v>
      </c>
      <c r="AC60" s="1">
        <v>7</v>
      </c>
      <c r="AE60" s="1" t="s">
        <v>43</v>
      </c>
      <c r="AG60" s="1" t="s">
        <v>40</v>
      </c>
    </row>
    <row r="61" spans="1:33">
      <c r="A61" s="1" t="s">
        <v>47</v>
      </c>
      <c r="B61" s="7" t="s">
        <v>42</v>
      </c>
      <c r="C61" s="67">
        <v>48091.47</v>
      </c>
      <c r="D61" s="13"/>
      <c r="E61" s="1">
        <f t="shared" si="6"/>
        <v>20560.476625460531</v>
      </c>
      <c r="F61" s="1">
        <f t="shared" si="7"/>
        <v>20560.5</v>
      </c>
      <c r="G61" s="1">
        <f t="shared" si="8"/>
        <v>-1.2062051420798525E-2</v>
      </c>
      <c r="I61" s="1">
        <f t="shared" si="10"/>
        <v>-1.2062051420798525E-2</v>
      </c>
      <c r="O61" s="1">
        <f t="shared" ca="1" si="9"/>
        <v>-5.5067889254298688E-2</v>
      </c>
      <c r="Q61" s="79">
        <f t="shared" si="11"/>
        <v>33072.97</v>
      </c>
      <c r="AC61" s="1">
        <v>36</v>
      </c>
      <c r="AE61" s="1" t="s">
        <v>39</v>
      </c>
      <c r="AG61" s="1" t="s">
        <v>40</v>
      </c>
    </row>
    <row r="62" spans="1:33">
      <c r="A62" s="1" t="s">
        <v>47</v>
      </c>
      <c r="C62" s="67">
        <v>48113.375</v>
      </c>
      <c r="D62" s="13"/>
      <c r="E62" s="1">
        <f t="shared" si="6"/>
        <v>20602.925398821324</v>
      </c>
      <c r="F62" s="1">
        <f t="shared" si="7"/>
        <v>20603</v>
      </c>
      <c r="G62" s="1">
        <f t="shared" si="8"/>
        <v>-3.8496726512676105E-2</v>
      </c>
      <c r="I62" s="1">
        <f t="shared" si="10"/>
        <v>-3.8496726512676105E-2</v>
      </c>
      <c r="O62" s="1">
        <f t="shared" ca="1" si="9"/>
        <v>-5.4917071695155167E-2</v>
      </c>
      <c r="Q62" s="79">
        <f t="shared" si="11"/>
        <v>33094.875</v>
      </c>
      <c r="AA62" s="1" t="s">
        <v>38</v>
      </c>
      <c r="AC62" s="1">
        <v>7</v>
      </c>
      <c r="AE62" s="1" t="s">
        <v>43</v>
      </c>
      <c r="AG62" s="1" t="s">
        <v>40</v>
      </c>
    </row>
    <row r="63" spans="1:33">
      <c r="A63" s="1" t="s">
        <v>47</v>
      </c>
      <c r="B63" s="7" t="s">
        <v>42</v>
      </c>
      <c r="C63" s="67">
        <v>48121.4</v>
      </c>
      <c r="D63" s="13"/>
      <c r="E63" s="1">
        <f t="shared" si="6"/>
        <v>20618.476707025868</v>
      </c>
      <c r="F63" s="1">
        <f t="shared" si="7"/>
        <v>20618.5</v>
      </c>
      <c r="G63" s="1">
        <f t="shared" si="8"/>
        <v>-1.2019960959150922E-2</v>
      </c>
      <c r="I63" s="1">
        <f t="shared" si="10"/>
        <v>-1.2019960959150922E-2</v>
      </c>
      <c r="O63" s="1">
        <f t="shared" ca="1" si="9"/>
        <v>-5.486206764417341E-2</v>
      </c>
      <c r="Q63" s="79">
        <f t="shared" si="11"/>
        <v>33102.9</v>
      </c>
      <c r="AA63" s="1" t="s">
        <v>38</v>
      </c>
      <c r="AC63" s="1">
        <v>10</v>
      </c>
      <c r="AE63" s="1" t="s">
        <v>43</v>
      </c>
      <c r="AG63" s="1" t="s">
        <v>40</v>
      </c>
    </row>
    <row r="64" spans="1:33">
      <c r="A64" s="1" t="s">
        <v>47</v>
      </c>
      <c r="C64" s="67">
        <v>48144.332999999999</v>
      </c>
      <c r="D64" s="13"/>
      <c r="E64" s="1">
        <f t="shared" si="6"/>
        <v>20662.917598123015</v>
      </c>
      <c r="F64" s="1">
        <f t="shared" si="7"/>
        <v>20663</v>
      </c>
      <c r="G64" s="1">
        <f t="shared" si="8"/>
        <v>-4.2522150171862449E-2</v>
      </c>
      <c r="I64" s="1">
        <f t="shared" si="10"/>
        <v>-4.2522150171862449E-2</v>
      </c>
      <c r="O64" s="1">
        <f t="shared" ca="1" si="9"/>
        <v>-5.4704152788129026E-2</v>
      </c>
      <c r="Q64" s="79">
        <f t="shared" si="11"/>
        <v>33125.832999999999</v>
      </c>
      <c r="AA64" s="1" t="s">
        <v>38</v>
      </c>
      <c r="AC64" s="1">
        <v>7</v>
      </c>
      <c r="AE64" s="1" t="s">
        <v>43</v>
      </c>
      <c r="AG64" s="1" t="s">
        <v>40</v>
      </c>
    </row>
    <row r="65" spans="1:33">
      <c r="A65" s="1" t="s">
        <v>48</v>
      </c>
      <c r="C65" s="67">
        <v>48356.411999999997</v>
      </c>
      <c r="D65" s="13"/>
      <c r="E65" s="1">
        <f t="shared" si="6"/>
        <v>21073.896525563516</v>
      </c>
      <c r="F65" s="1">
        <f t="shared" si="7"/>
        <v>21074</v>
      </c>
      <c r="G65" s="1">
        <f t="shared" si="8"/>
        <v>-5.339630221715197E-2</v>
      </c>
      <c r="I65" s="1">
        <f t="shared" si="10"/>
        <v>-5.339630221715197E-2</v>
      </c>
      <c r="O65" s="1">
        <f t="shared" ca="1" si="9"/>
        <v>-5.3245658274999927E-2</v>
      </c>
      <c r="Q65" s="79">
        <f t="shared" si="11"/>
        <v>33337.911999999997</v>
      </c>
      <c r="AA65" s="1" t="s">
        <v>38</v>
      </c>
      <c r="AC65" s="1">
        <v>9</v>
      </c>
      <c r="AE65" s="1" t="s">
        <v>43</v>
      </c>
      <c r="AG65" s="1" t="s">
        <v>40</v>
      </c>
    </row>
    <row r="66" spans="1:33">
      <c r="A66" s="1" t="s">
        <v>48</v>
      </c>
      <c r="C66" s="67">
        <v>48359.519999999997</v>
      </c>
      <c r="D66" s="13">
        <v>0.01</v>
      </c>
      <c r="E66" s="1">
        <f t="shared" si="6"/>
        <v>21079.919387357873</v>
      </c>
      <c r="F66" s="1">
        <f t="shared" si="7"/>
        <v>21080</v>
      </c>
      <c r="G66" s="1">
        <f t="shared" si="8"/>
        <v>-4.1598844582040329E-2</v>
      </c>
      <c r="I66" s="1">
        <f t="shared" si="10"/>
        <v>-4.1598844582040329E-2</v>
      </c>
      <c r="O66" s="1">
        <f t="shared" ca="1" si="9"/>
        <v>-5.3224366384297311E-2</v>
      </c>
      <c r="Q66" s="79">
        <f t="shared" si="11"/>
        <v>33341.019999999997</v>
      </c>
      <c r="AA66" s="1" t="s">
        <v>38</v>
      </c>
      <c r="AC66" s="1">
        <v>32</v>
      </c>
      <c r="AE66" s="1" t="s">
        <v>39</v>
      </c>
      <c r="AG66" s="1" t="s">
        <v>40</v>
      </c>
    </row>
    <row r="67" spans="1:33">
      <c r="A67" s="1" t="s">
        <v>49</v>
      </c>
      <c r="C67" s="67">
        <v>48390.464999999997</v>
      </c>
      <c r="D67" s="13">
        <v>6.0000000000000001E-3</v>
      </c>
      <c r="E67" s="1">
        <f t="shared" ref="E67:E98" si="12">+(C67-C$7)/C$8</f>
        <v>21139.886394509202</v>
      </c>
      <c r="F67" s="1">
        <f t="shared" ref="F67:F98" si="13">ROUND(2*E67,0)/2</f>
        <v>21140</v>
      </c>
      <c r="G67" s="1">
        <f t="shared" ref="G67:G86" si="14">+C67-(C$7+F67*C$8)</f>
        <v>-5.8624268240237143E-2</v>
      </c>
      <c r="I67" s="1">
        <f t="shared" si="10"/>
        <v>-5.8624268240237143E-2</v>
      </c>
      <c r="O67" s="1">
        <f t="shared" ref="O67:O98" ca="1" si="15">+C$11+C$12*F67</f>
        <v>-5.301144747727117E-2</v>
      </c>
      <c r="Q67" s="79">
        <f t="shared" si="11"/>
        <v>33371.964999999997</v>
      </c>
      <c r="AA67" s="1" t="s">
        <v>38</v>
      </c>
      <c r="AC67" s="1">
        <v>7</v>
      </c>
      <c r="AE67" s="1" t="s">
        <v>43</v>
      </c>
      <c r="AG67" s="1" t="s">
        <v>40</v>
      </c>
    </row>
    <row r="68" spans="1:33">
      <c r="A68" s="1" t="s">
        <v>49</v>
      </c>
      <c r="B68" s="7" t="s">
        <v>42</v>
      </c>
      <c r="C68" s="67">
        <v>48398.483</v>
      </c>
      <c r="D68" s="13">
        <v>8.0000000000000002E-3</v>
      </c>
      <c r="E68" s="1">
        <f t="shared" si="12"/>
        <v>21155.424137709702</v>
      </c>
      <c r="F68" s="1">
        <f t="shared" si="13"/>
        <v>21155.5</v>
      </c>
      <c r="G68" s="1">
        <f t="shared" si="14"/>
        <v>-3.9147502677224111E-2</v>
      </c>
      <c r="I68" s="1">
        <f t="shared" si="10"/>
        <v>-3.9147502677224111E-2</v>
      </c>
      <c r="O68" s="1">
        <f t="shared" ca="1" si="15"/>
        <v>-5.2956443426289412E-2</v>
      </c>
      <c r="Q68" s="79">
        <f t="shared" si="11"/>
        <v>33379.983</v>
      </c>
      <c r="AA68" s="1" t="s">
        <v>38</v>
      </c>
      <c r="AC68" s="1">
        <v>58</v>
      </c>
      <c r="AE68" s="1" t="s">
        <v>39</v>
      </c>
      <c r="AG68" s="1" t="s">
        <v>40</v>
      </c>
    </row>
    <row r="69" spans="1:33">
      <c r="A69" s="1" t="s">
        <v>49</v>
      </c>
      <c r="C69" s="67">
        <v>48404.425000000003</v>
      </c>
      <c r="D69" s="13">
        <v>6.0000000000000001E-3</v>
      </c>
      <c r="E69" s="1">
        <f t="shared" si="12"/>
        <v>21166.938888283086</v>
      </c>
      <c r="F69" s="1">
        <f t="shared" si="13"/>
        <v>21167</v>
      </c>
      <c r="G69" s="1">
        <f t="shared" si="14"/>
        <v>-3.1535708876617718E-2</v>
      </c>
      <c r="I69" s="1">
        <f t="shared" si="10"/>
        <v>-3.1535708876617718E-2</v>
      </c>
      <c r="O69" s="1">
        <f t="shared" ca="1" si="15"/>
        <v>-5.2915633969109407E-2</v>
      </c>
      <c r="Q69" s="79">
        <f t="shared" si="11"/>
        <v>33385.925000000003</v>
      </c>
      <c r="AA69" s="1" t="s">
        <v>38</v>
      </c>
      <c r="AC69" s="1">
        <v>7</v>
      </c>
      <c r="AE69" s="1" t="s">
        <v>43</v>
      </c>
      <c r="AG69" s="1" t="s">
        <v>40</v>
      </c>
    </row>
    <row r="70" spans="1:33">
      <c r="A70" s="1" t="s">
        <v>49</v>
      </c>
      <c r="C70" s="67">
        <v>48405.444000000003</v>
      </c>
      <c r="D70" s="13">
        <v>6.0000000000000001E-3</v>
      </c>
      <c r="E70" s="1">
        <f t="shared" si="12"/>
        <v>21168.913565299965</v>
      </c>
      <c r="F70" s="1">
        <f t="shared" si="13"/>
        <v>21169</v>
      </c>
      <c r="G70" s="1">
        <f t="shared" si="14"/>
        <v>-4.4603223002923187E-2</v>
      </c>
      <c r="I70" s="1">
        <f t="shared" si="10"/>
        <v>-4.4603223002923187E-2</v>
      </c>
      <c r="O70" s="1">
        <f t="shared" ca="1" si="15"/>
        <v>-5.2908536672208531E-2</v>
      </c>
      <c r="Q70" s="79">
        <f t="shared" si="11"/>
        <v>33386.944000000003</v>
      </c>
      <c r="AA70" s="1" t="s">
        <v>38</v>
      </c>
      <c r="AC70" s="1">
        <v>6</v>
      </c>
      <c r="AE70" s="1" t="s">
        <v>43</v>
      </c>
      <c r="AG70" s="1" t="s">
        <v>40</v>
      </c>
    </row>
    <row r="71" spans="1:33">
      <c r="A71" s="1" t="s">
        <v>49</v>
      </c>
      <c r="C71" s="67">
        <v>48438.451999999997</v>
      </c>
      <c r="D71" s="13">
        <v>2E-3</v>
      </c>
      <c r="E71" s="1">
        <f t="shared" si="12"/>
        <v>21232.878372928037</v>
      </c>
      <c r="F71" s="1">
        <f t="shared" si="13"/>
        <v>21233</v>
      </c>
      <c r="G71" s="1">
        <f t="shared" si="14"/>
        <v>-6.2763674904999789E-2</v>
      </c>
      <c r="I71" s="1">
        <f t="shared" si="10"/>
        <v>-6.2763674904999789E-2</v>
      </c>
      <c r="O71" s="1">
        <f t="shared" ca="1" si="15"/>
        <v>-5.2681423171380651E-2</v>
      </c>
      <c r="Q71" s="79">
        <f t="shared" si="11"/>
        <v>33419.951999999997</v>
      </c>
      <c r="AA71" s="1" t="s">
        <v>38</v>
      </c>
      <c r="AC71" s="1">
        <v>8</v>
      </c>
      <c r="AE71" s="1" t="s">
        <v>43</v>
      </c>
      <c r="AG71" s="1" t="s">
        <v>40</v>
      </c>
    </row>
    <row r="72" spans="1:33">
      <c r="A72" s="1" t="s">
        <v>49</v>
      </c>
      <c r="B72" s="7" t="s">
        <v>42</v>
      </c>
      <c r="C72" s="67">
        <v>48444.408000000003</v>
      </c>
      <c r="D72" s="13">
        <v>5.0000000000000001E-3</v>
      </c>
      <c r="E72" s="1">
        <f t="shared" si="12"/>
        <v>21244.420253509506</v>
      </c>
      <c r="F72" s="1">
        <f t="shared" si="13"/>
        <v>21244.5</v>
      </c>
      <c r="G72" s="1">
        <f t="shared" si="14"/>
        <v>-4.1151881101541221E-2</v>
      </c>
      <c r="I72" s="1">
        <f t="shared" si="10"/>
        <v>-4.1151881101541221E-2</v>
      </c>
      <c r="O72" s="1">
        <f t="shared" ca="1" si="15"/>
        <v>-5.2640613714200632E-2</v>
      </c>
      <c r="Q72" s="79">
        <f t="shared" si="11"/>
        <v>33425.908000000003</v>
      </c>
      <c r="AA72" s="1" t="s">
        <v>38</v>
      </c>
      <c r="AC72" s="1">
        <v>7</v>
      </c>
      <c r="AE72" s="1" t="s">
        <v>43</v>
      </c>
      <c r="AG72" s="1" t="s">
        <v>40</v>
      </c>
    </row>
    <row r="73" spans="1:33">
      <c r="A73" s="1" t="s">
        <v>49</v>
      </c>
      <c r="B73" s="7" t="s">
        <v>42</v>
      </c>
      <c r="C73" s="67">
        <v>48460.404000000002</v>
      </c>
      <c r="D73" s="13">
        <v>6.0000000000000001E-3</v>
      </c>
      <c r="E73" s="1">
        <f t="shared" si="12"/>
        <v>21275.41822560169</v>
      </c>
      <c r="F73" s="1">
        <f t="shared" si="13"/>
        <v>21275.5</v>
      </c>
      <c r="G73" s="1">
        <f t="shared" si="14"/>
        <v>-4.2198349990940187E-2</v>
      </c>
      <c r="I73" s="1">
        <f t="shared" si="10"/>
        <v>-4.2198349990940187E-2</v>
      </c>
      <c r="O73" s="1">
        <f t="shared" ca="1" si="15"/>
        <v>-5.253060561223713E-2</v>
      </c>
      <c r="Q73" s="79">
        <f t="shared" si="11"/>
        <v>33441.904000000002</v>
      </c>
      <c r="AA73" s="1" t="s">
        <v>38</v>
      </c>
      <c r="AC73" s="1">
        <v>7</v>
      </c>
      <c r="AE73" s="1" t="s">
        <v>43</v>
      </c>
      <c r="AG73" s="1" t="s">
        <v>40</v>
      </c>
    </row>
    <row r="74" spans="1:33">
      <c r="A74" s="1" t="s">
        <v>49</v>
      </c>
      <c r="B74" s="34" t="s">
        <v>42</v>
      </c>
      <c r="C74" s="67">
        <v>48467.39</v>
      </c>
      <c r="D74" s="13">
        <v>5.0000000000000001E-3</v>
      </c>
      <c r="E74" s="1">
        <f t="shared" si="12"/>
        <v>21288.956099634943</v>
      </c>
      <c r="F74" s="1">
        <f t="shared" si="13"/>
        <v>21289</v>
      </c>
      <c r="G74" s="1">
        <f t="shared" si="14"/>
        <v>-2.2654070315184072E-2</v>
      </c>
      <c r="I74" s="1">
        <f t="shared" si="10"/>
        <v>-2.2654070315184072E-2</v>
      </c>
      <c r="O74" s="1">
        <f t="shared" ca="1" si="15"/>
        <v>-5.2482698858156249E-2</v>
      </c>
      <c r="Q74" s="79">
        <f t="shared" si="11"/>
        <v>33448.89</v>
      </c>
      <c r="AA74" s="1" t="s">
        <v>38</v>
      </c>
      <c r="AC74" s="1">
        <v>8</v>
      </c>
      <c r="AE74" s="1" t="s">
        <v>43</v>
      </c>
      <c r="AG74" s="1" t="s">
        <v>40</v>
      </c>
    </row>
    <row r="75" spans="1:33">
      <c r="A75" s="1" t="s">
        <v>49</v>
      </c>
      <c r="C75" s="67">
        <v>48483.374000000003</v>
      </c>
      <c r="D75" s="13">
        <v>6.0000000000000001E-3</v>
      </c>
      <c r="E75" s="1">
        <f t="shared" si="12"/>
        <v>21319.930817434491</v>
      </c>
      <c r="F75" s="1">
        <f t="shared" si="13"/>
        <v>21320</v>
      </c>
      <c r="G75" s="1">
        <f t="shared" si="14"/>
        <v>-3.5700539199751802E-2</v>
      </c>
      <c r="I75" s="1">
        <f t="shared" si="10"/>
        <v>-3.5700539199751802E-2</v>
      </c>
      <c r="O75" s="1">
        <f t="shared" ca="1" si="15"/>
        <v>-5.2372690756192733E-2</v>
      </c>
      <c r="Q75" s="79">
        <f t="shared" si="11"/>
        <v>33464.874000000003</v>
      </c>
      <c r="AA75" s="1" t="s">
        <v>38</v>
      </c>
      <c r="AC75" s="1">
        <v>7</v>
      </c>
      <c r="AE75" s="1" t="s">
        <v>43</v>
      </c>
      <c r="AG75" s="1" t="s">
        <v>40</v>
      </c>
    </row>
    <row r="76" spans="1:33">
      <c r="A76" s="1" t="s">
        <v>49</v>
      </c>
      <c r="C76" s="67">
        <v>48499.362999999998</v>
      </c>
      <c r="D76" s="13">
        <v>7.0000000000000001E-3</v>
      </c>
      <c r="E76" s="1">
        <f t="shared" si="12"/>
        <v>21350.915224522625</v>
      </c>
      <c r="F76" s="1">
        <f t="shared" si="13"/>
        <v>21351</v>
      </c>
      <c r="G76" s="1">
        <f t="shared" si="14"/>
        <v>-4.3747008094214834E-2</v>
      </c>
      <c r="I76" s="1">
        <f t="shared" si="10"/>
        <v>-4.3747008094214834E-2</v>
      </c>
      <c r="O76" s="1">
        <f t="shared" ca="1" si="15"/>
        <v>-5.2262682654229231E-2</v>
      </c>
      <c r="Q76" s="79">
        <f t="shared" si="11"/>
        <v>33480.862999999998</v>
      </c>
      <c r="AA76" s="1" t="s">
        <v>38</v>
      </c>
      <c r="AC76" s="1">
        <v>9</v>
      </c>
      <c r="AE76" s="1" t="s">
        <v>43</v>
      </c>
      <c r="AG76" s="1" t="s">
        <v>40</v>
      </c>
    </row>
    <row r="77" spans="1:33">
      <c r="A77" s="39" t="s">
        <v>428</v>
      </c>
      <c r="B77" s="40" t="s">
        <v>42</v>
      </c>
      <c r="C77" s="66">
        <v>48737.518300000003</v>
      </c>
      <c r="D77" s="13"/>
      <c r="E77" s="42">
        <f t="shared" si="12"/>
        <v>21812.426311232175</v>
      </c>
      <c r="F77" s="1">
        <f t="shared" si="13"/>
        <v>21812.5</v>
      </c>
      <c r="G77" s="1">
        <f t="shared" si="14"/>
        <v>-3.8025891713914461E-2</v>
      </c>
      <c r="J77" s="1">
        <f>G77</f>
        <v>-3.8025891713914461E-2</v>
      </c>
      <c r="O77" s="1">
        <f t="shared" ca="1" si="15"/>
        <v>-5.0624981394353133E-2</v>
      </c>
      <c r="Q77" s="79">
        <f t="shared" si="11"/>
        <v>33719.018300000003</v>
      </c>
    </row>
    <row r="78" spans="1:33">
      <c r="A78" s="39" t="s">
        <v>428</v>
      </c>
      <c r="B78" s="40" t="s">
        <v>42</v>
      </c>
      <c r="C78" s="66">
        <v>48737.519899999999</v>
      </c>
      <c r="D78" s="13"/>
      <c r="E78" s="42">
        <f t="shared" si="12"/>
        <v>21812.429411804518</v>
      </c>
      <c r="F78" s="1">
        <f t="shared" si="13"/>
        <v>21812.5</v>
      </c>
      <c r="G78" s="1">
        <f t="shared" si="14"/>
        <v>-3.6425891717954073E-2</v>
      </c>
      <c r="J78" s="1">
        <f>G78</f>
        <v>-3.6425891717954073E-2</v>
      </c>
      <c r="O78" s="1">
        <f t="shared" ca="1" si="15"/>
        <v>-5.0624981394353133E-2</v>
      </c>
      <c r="Q78" s="79">
        <f t="shared" si="11"/>
        <v>33719.019899999999</v>
      </c>
    </row>
    <row r="79" spans="1:33">
      <c r="A79" s="39" t="s">
        <v>428</v>
      </c>
      <c r="B79" s="40" t="s">
        <v>610</v>
      </c>
      <c r="C79" s="66">
        <v>48761.514900000002</v>
      </c>
      <c r="D79" s="13"/>
      <c r="E79" s="42">
        <f t="shared" si="12"/>
        <v>21858.928307800521</v>
      </c>
      <c r="F79" s="1">
        <f t="shared" si="13"/>
        <v>21859</v>
      </c>
      <c r="G79" s="1">
        <f t="shared" si="14"/>
        <v>-3.6995595051848795E-2</v>
      </c>
      <c r="J79" s="1">
        <f>G79</f>
        <v>-3.6995595051848795E-2</v>
      </c>
      <c r="O79" s="1">
        <f t="shared" ca="1" si="15"/>
        <v>-5.0459969241407873E-2</v>
      </c>
      <c r="Q79" s="79">
        <f t="shared" si="11"/>
        <v>33743.014900000002</v>
      </c>
    </row>
    <row r="80" spans="1:33">
      <c r="A80" s="39" t="s">
        <v>428</v>
      </c>
      <c r="B80" s="40" t="s">
        <v>610</v>
      </c>
      <c r="C80" s="66">
        <v>48761.515599999999</v>
      </c>
      <c r="D80" s="13"/>
      <c r="E80" s="42">
        <f t="shared" si="12"/>
        <v>21858.929664300918</v>
      </c>
      <c r="F80" s="1">
        <f t="shared" si="13"/>
        <v>21859</v>
      </c>
      <c r="G80" s="1">
        <f t="shared" si="14"/>
        <v>-3.6295595054980367E-2</v>
      </c>
      <c r="J80" s="1">
        <f>G80</f>
        <v>-3.6295595054980367E-2</v>
      </c>
      <c r="O80" s="1">
        <f t="shared" ca="1" si="15"/>
        <v>-5.0459969241407873E-2</v>
      </c>
      <c r="Q80" s="79">
        <f t="shared" si="11"/>
        <v>33743.015599999999</v>
      </c>
    </row>
    <row r="81" spans="1:33">
      <c r="A81" s="1" t="s">
        <v>51</v>
      </c>
      <c r="B81" s="7" t="s">
        <v>42</v>
      </c>
      <c r="C81" s="67">
        <v>48783.41</v>
      </c>
      <c r="D81" s="13">
        <v>7.0000000000000001E-3</v>
      </c>
      <c r="E81" s="1">
        <f t="shared" si="12"/>
        <v>21901.357896369889</v>
      </c>
      <c r="F81" s="1">
        <f t="shared" si="13"/>
        <v>21901.5</v>
      </c>
      <c r="G81" s="1">
        <f t="shared" si="14"/>
        <v>-7.3330270141013898E-2</v>
      </c>
      <c r="I81" s="1">
        <f>G81</f>
        <v>-7.3330270141013898E-2</v>
      </c>
      <c r="O81" s="1">
        <f t="shared" ca="1" si="15"/>
        <v>-5.0309151682264353E-2</v>
      </c>
      <c r="Q81" s="79">
        <f t="shared" si="11"/>
        <v>33764.910000000003</v>
      </c>
      <c r="AA81" s="1" t="s">
        <v>38</v>
      </c>
      <c r="AC81" s="1">
        <v>8</v>
      </c>
      <c r="AE81" s="1" t="s">
        <v>43</v>
      </c>
      <c r="AG81" s="1" t="s">
        <v>40</v>
      </c>
    </row>
    <row r="82" spans="1:33">
      <c r="A82" s="39" t="s">
        <v>407</v>
      </c>
      <c r="B82" s="40" t="s">
        <v>610</v>
      </c>
      <c r="C82" s="66">
        <v>48831.686000000002</v>
      </c>
      <c r="D82" s="13"/>
      <c r="E82" s="42">
        <f t="shared" si="12"/>
        <v>21994.909915669854</v>
      </c>
      <c r="F82" s="1">
        <f t="shared" si="13"/>
        <v>21995</v>
      </c>
      <c r="G82" s="1">
        <f t="shared" si="14"/>
        <v>-4.6486555336741731E-2</v>
      </c>
      <c r="I82" s="1">
        <f>G82</f>
        <v>-4.6486555336741731E-2</v>
      </c>
      <c r="O82" s="1">
        <f t="shared" ca="1" si="15"/>
        <v>-4.9977353052148607E-2</v>
      </c>
      <c r="Q82" s="79">
        <f t="shared" si="11"/>
        <v>33813.186000000002</v>
      </c>
    </row>
    <row r="83" spans="1:33">
      <c r="A83" s="1" t="s">
        <v>52</v>
      </c>
      <c r="C83" s="67">
        <v>48853.374000000003</v>
      </c>
      <c r="D83" s="13">
        <v>4.0000000000000001E-3</v>
      </c>
      <c r="E83" s="1">
        <f t="shared" si="12"/>
        <v>22036.938173905372</v>
      </c>
      <c r="F83" s="1">
        <f t="shared" si="13"/>
        <v>22037</v>
      </c>
      <c r="G83" s="1">
        <f t="shared" si="14"/>
        <v>-3.1904351890261751E-2</v>
      </c>
      <c r="I83" s="1">
        <f>G83</f>
        <v>-3.1904351890261751E-2</v>
      </c>
      <c r="O83" s="1">
        <f t="shared" ca="1" si="15"/>
        <v>-4.9828309817230312E-2</v>
      </c>
      <c r="Q83" s="79">
        <f t="shared" si="11"/>
        <v>33834.874000000003</v>
      </c>
      <c r="AA83" s="1" t="s">
        <v>38</v>
      </c>
      <c r="AC83" s="1">
        <v>8</v>
      </c>
      <c r="AE83" s="1" t="s">
        <v>43</v>
      </c>
      <c r="AG83" s="1" t="s">
        <v>40</v>
      </c>
    </row>
    <row r="84" spans="1:33">
      <c r="A84" s="1" t="s">
        <v>53</v>
      </c>
      <c r="C84" s="67">
        <v>49061.588000000003</v>
      </c>
      <c r="D84" s="13"/>
      <c r="E84" s="1">
        <f t="shared" si="12"/>
        <v>22440.42728125734</v>
      </c>
      <c r="F84" s="1">
        <f t="shared" si="13"/>
        <v>22440.5</v>
      </c>
      <c r="G84" s="1">
        <f t="shared" si="14"/>
        <v>-3.7525325984461233E-2</v>
      </c>
      <c r="I84" s="1">
        <f>G84</f>
        <v>-3.7525325984461233E-2</v>
      </c>
      <c r="O84" s="1">
        <f t="shared" ca="1" si="15"/>
        <v>-4.8396430167479479E-2</v>
      </c>
      <c r="Q84" s="79">
        <f t="shared" si="11"/>
        <v>34043.088000000003</v>
      </c>
      <c r="AA84" s="1" t="s">
        <v>34</v>
      </c>
      <c r="AB84" s="1" t="s">
        <v>40</v>
      </c>
      <c r="AG84" s="1" t="s">
        <v>36</v>
      </c>
    </row>
    <row r="85" spans="1:33">
      <c r="A85" s="39" t="s">
        <v>444</v>
      </c>
      <c r="B85" s="40" t="s">
        <v>42</v>
      </c>
      <c r="C85" s="66">
        <v>49061.588600000003</v>
      </c>
      <c r="D85" s="13"/>
      <c r="E85" s="42">
        <f t="shared" si="12"/>
        <v>22440.42844397197</v>
      </c>
      <c r="F85" s="1">
        <f t="shared" si="13"/>
        <v>22440.5</v>
      </c>
      <c r="G85" s="1">
        <f t="shared" si="14"/>
        <v>-3.6925325985066593E-2</v>
      </c>
      <c r="J85" s="1">
        <f>G85</f>
        <v>-3.6925325985066593E-2</v>
      </c>
      <c r="O85" s="1">
        <f t="shared" ca="1" si="15"/>
        <v>-4.8396430167479479E-2</v>
      </c>
      <c r="Q85" s="79">
        <f t="shared" ref="Q85:Q116" si="16">+C85-15018.5</f>
        <v>34043.088600000003</v>
      </c>
    </row>
    <row r="86" spans="1:33">
      <c r="A86" s="39" t="s">
        <v>444</v>
      </c>
      <c r="B86" s="40" t="s">
        <v>42</v>
      </c>
      <c r="C86" s="66">
        <v>49061.589200000002</v>
      </c>
      <c r="D86" s="13"/>
      <c r="E86" s="42">
        <f t="shared" si="12"/>
        <v>22440.429606686601</v>
      </c>
      <c r="F86" s="1">
        <f t="shared" si="13"/>
        <v>22440.5</v>
      </c>
      <c r="G86" s="1">
        <f t="shared" si="14"/>
        <v>-3.6325325985671952E-2</v>
      </c>
      <c r="J86" s="1">
        <f>G86</f>
        <v>-3.6325325985671952E-2</v>
      </c>
      <c r="O86" s="1">
        <f t="shared" ca="1" si="15"/>
        <v>-4.8396430167479479E-2</v>
      </c>
      <c r="Q86" s="79">
        <f t="shared" si="16"/>
        <v>34043.089200000002</v>
      </c>
    </row>
    <row r="87" spans="1:33">
      <c r="A87" s="1" t="s">
        <v>54</v>
      </c>
      <c r="C87" s="67">
        <v>49105.375</v>
      </c>
      <c r="D87" s="13">
        <v>6.0000000000000001E-3</v>
      </c>
      <c r="E87" s="1">
        <f t="shared" si="12"/>
        <v>22525.280257251361</v>
      </c>
      <c r="F87" s="1">
        <f t="shared" si="13"/>
        <v>22525.5</v>
      </c>
      <c r="O87" s="1">
        <f t="shared" ca="1" si="15"/>
        <v>-4.8094795049192451E-2</v>
      </c>
      <c r="Q87" s="79">
        <f t="shared" si="16"/>
        <v>34086.875</v>
      </c>
      <c r="U87" s="1">
        <f>+C87-(C$7+F87*C$8)</f>
        <v>-0.11339467616926413</v>
      </c>
    </row>
    <row r="88" spans="1:33">
      <c r="A88" s="1" t="s">
        <v>54</v>
      </c>
      <c r="C88" s="67">
        <v>49130.411999999997</v>
      </c>
      <c r="D88" s="13">
        <v>7.0000000000000001E-3</v>
      </c>
      <c r="E88" s="1">
        <f t="shared" si="12"/>
        <v>22573.798400991793</v>
      </c>
      <c r="F88" s="1">
        <f t="shared" si="13"/>
        <v>22574</v>
      </c>
      <c r="O88" s="1">
        <f t="shared" ca="1" si="15"/>
        <v>-4.7922685599346315E-2</v>
      </c>
      <c r="Q88" s="79">
        <f t="shared" si="16"/>
        <v>34111.911999999997</v>
      </c>
      <c r="U88" s="1">
        <f>+C88-(C$7+F88*C$8)</f>
        <v>-0.10403189362841658</v>
      </c>
    </row>
    <row r="89" spans="1:33">
      <c r="A89" s="1" t="s">
        <v>54</v>
      </c>
      <c r="C89" s="67">
        <v>49131.51</v>
      </c>
      <c r="D89" s="13">
        <v>0.01</v>
      </c>
      <c r="E89" s="1">
        <f t="shared" si="12"/>
        <v>22575.926168768572</v>
      </c>
      <c r="F89" s="1">
        <f t="shared" si="13"/>
        <v>22576</v>
      </c>
      <c r="G89" s="1">
        <f>+C89-(C$7+F89*C$8)</f>
        <v>-3.8099407742265612E-2</v>
      </c>
      <c r="I89" s="1">
        <f>G89</f>
        <v>-3.8099407742265612E-2</v>
      </c>
      <c r="O89" s="1">
        <f t="shared" ca="1" si="15"/>
        <v>-4.7915588302445439E-2</v>
      </c>
      <c r="Q89" s="79">
        <f t="shared" si="16"/>
        <v>34113.01</v>
      </c>
    </row>
    <row r="90" spans="1:33">
      <c r="A90" s="1" t="s">
        <v>54</v>
      </c>
      <c r="C90" s="67">
        <v>49146.476000000002</v>
      </c>
      <c r="D90" s="13">
        <v>5.0000000000000001E-3</v>
      </c>
      <c r="E90" s="1">
        <f t="shared" si="12"/>
        <v>22604.928147408962</v>
      </c>
      <c r="F90" s="1">
        <f t="shared" si="13"/>
        <v>22605</v>
      </c>
      <c r="G90" s="1">
        <f>+C90-(C$7+F90*C$8)</f>
        <v>-3.7078362511238083E-2</v>
      </c>
      <c r="I90" s="1">
        <f>G90</f>
        <v>-3.7078362511238083E-2</v>
      </c>
      <c r="O90" s="1">
        <f t="shared" ca="1" si="15"/>
        <v>-4.7812677497382799E-2</v>
      </c>
      <c r="Q90" s="79">
        <f t="shared" si="16"/>
        <v>34127.976000000002</v>
      </c>
    </row>
    <row r="91" spans="1:33">
      <c r="A91" s="1" t="s">
        <v>54</v>
      </c>
      <c r="C91" s="67">
        <v>49147.449000000001</v>
      </c>
      <c r="D91" s="13">
        <v>5.0000000000000001E-3</v>
      </c>
      <c r="E91" s="1">
        <f t="shared" si="12"/>
        <v>22606.813682970704</v>
      </c>
      <c r="F91" s="1">
        <f t="shared" si="13"/>
        <v>22607</v>
      </c>
      <c r="O91" s="1">
        <f t="shared" ca="1" si="15"/>
        <v>-4.7805580200481937E-2</v>
      </c>
      <c r="Q91" s="79">
        <f t="shared" si="16"/>
        <v>34128.949000000001</v>
      </c>
      <c r="U91" s="1">
        <f>+C91-(C$7+F91*C$8)</f>
        <v>-9.614587663236307E-2</v>
      </c>
    </row>
    <row r="92" spans="1:33">
      <c r="A92" s="1" t="s">
        <v>55</v>
      </c>
      <c r="B92" s="7" t="s">
        <v>42</v>
      </c>
      <c r="C92" s="67">
        <v>49216.385999999999</v>
      </c>
      <c r="D92" s="13">
        <v>6.0000000000000001E-3</v>
      </c>
      <c r="E92" s="1">
        <f t="shared" si="12"/>
        <v>22740.403780627545</v>
      </c>
      <c r="F92" s="1">
        <f t="shared" si="13"/>
        <v>22740.5</v>
      </c>
      <c r="G92" s="1">
        <f t="shared" ref="G92:G138" si="17">+C92-(C$7+F92*C$8)</f>
        <v>-4.9652444271487184E-2</v>
      </c>
      <c r="I92" s="1">
        <f>G92</f>
        <v>-4.9652444271487184E-2</v>
      </c>
      <c r="O92" s="1">
        <f t="shared" ca="1" si="15"/>
        <v>-4.7331835632348759E-2</v>
      </c>
      <c r="Q92" s="79">
        <f t="shared" si="16"/>
        <v>34197.885999999999</v>
      </c>
    </row>
    <row r="93" spans="1:33">
      <c r="A93" s="39" t="s">
        <v>407</v>
      </c>
      <c r="B93" s="40" t="s">
        <v>610</v>
      </c>
      <c r="C93" s="66">
        <v>49480.813000000002</v>
      </c>
      <c r="D93" s="13"/>
      <c r="E93" s="42">
        <f t="shared" si="12"/>
        <v>23252.825684004649</v>
      </c>
      <c r="F93" s="1">
        <f t="shared" si="13"/>
        <v>23253</v>
      </c>
      <c r="G93" s="1">
        <f t="shared" si="17"/>
        <v>-8.9952937996713445E-2</v>
      </c>
      <c r="J93" s="1">
        <f>G93</f>
        <v>-8.9952937996713445E-2</v>
      </c>
      <c r="O93" s="1">
        <f t="shared" ca="1" si="15"/>
        <v>-4.5513153301500436E-2</v>
      </c>
      <c r="Q93" s="79">
        <f t="shared" si="16"/>
        <v>34462.313000000002</v>
      </c>
      <c r="AA93" s="1" t="s">
        <v>38</v>
      </c>
      <c r="AC93" s="1">
        <v>45</v>
      </c>
      <c r="AE93" s="1" t="s">
        <v>39</v>
      </c>
      <c r="AG93" s="1" t="s">
        <v>40</v>
      </c>
    </row>
    <row r="94" spans="1:33">
      <c r="A94" s="39" t="s">
        <v>454</v>
      </c>
      <c r="B94" s="40" t="s">
        <v>610</v>
      </c>
      <c r="C94" s="66">
        <v>49482.415699999998</v>
      </c>
      <c r="D94" s="13"/>
      <c r="E94" s="42">
        <f t="shared" si="12"/>
        <v>23255.931488572791</v>
      </c>
      <c r="F94" s="1">
        <f t="shared" si="13"/>
        <v>23256</v>
      </c>
      <c r="G94" s="1">
        <f t="shared" si="17"/>
        <v>-3.5354209183424246E-2</v>
      </c>
      <c r="J94" s="1">
        <f>G94</f>
        <v>-3.5354209183424246E-2</v>
      </c>
      <c r="O94" s="1">
        <f t="shared" ca="1" si="15"/>
        <v>-4.5502507356149136E-2</v>
      </c>
      <c r="Q94" s="79">
        <f t="shared" si="16"/>
        <v>34463.915699999998</v>
      </c>
    </row>
    <row r="95" spans="1:33">
      <c r="A95" s="39" t="s">
        <v>454</v>
      </c>
      <c r="B95" s="40" t="s">
        <v>610</v>
      </c>
      <c r="C95" s="66">
        <v>49482.416499999999</v>
      </c>
      <c r="D95" s="13"/>
      <c r="E95" s="42">
        <f t="shared" si="12"/>
        <v>23255.93303885897</v>
      </c>
      <c r="F95" s="1">
        <f t="shared" si="13"/>
        <v>23256</v>
      </c>
      <c r="G95" s="1">
        <f t="shared" si="17"/>
        <v>-3.4554209181806073E-2</v>
      </c>
      <c r="J95" s="1">
        <f>G95</f>
        <v>-3.4554209181806073E-2</v>
      </c>
      <c r="O95" s="1">
        <f t="shared" ca="1" si="15"/>
        <v>-4.5502507356149136E-2</v>
      </c>
      <c r="Q95" s="79">
        <f t="shared" si="16"/>
        <v>34463.916499999999</v>
      </c>
    </row>
    <row r="96" spans="1:33">
      <c r="A96" s="43" t="s">
        <v>57</v>
      </c>
      <c r="B96" s="44"/>
      <c r="C96" s="68">
        <v>49870.473299999998</v>
      </c>
      <c r="D96" s="43"/>
      <c r="E96" s="1">
        <f t="shared" si="12"/>
        <v>24007.931904611803</v>
      </c>
      <c r="F96" s="1">
        <f t="shared" si="13"/>
        <v>24008</v>
      </c>
      <c r="G96" s="1">
        <f t="shared" si="17"/>
        <v>-3.5139519008225761E-2</v>
      </c>
      <c r="J96" s="1">
        <f>G96</f>
        <v>-3.5139519008225761E-2</v>
      </c>
      <c r="O96" s="1">
        <f t="shared" ca="1" si="15"/>
        <v>-4.283392372142146E-2</v>
      </c>
      <c r="Q96" s="79">
        <f t="shared" si="16"/>
        <v>34851.973299999998</v>
      </c>
    </row>
    <row r="97" spans="1:33">
      <c r="A97" s="42" t="s">
        <v>58</v>
      </c>
      <c r="B97" s="45"/>
      <c r="C97" s="69">
        <v>49917.436000000002</v>
      </c>
      <c r="D97" s="41">
        <v>5.0000000000000001E-3</v>
      </c>
      <c r="E97" s="1">
        <f t="shared" si="12"/>
        <v>24098.938935367853</v>
      </c>
      <c r="F97" s="1">
        <f t="shared" si="13"/>
        <v>24099</v>
      </c>
      <c r="G97" s="1">
        <f t="shared" si="17"/>
        <v>-3.1511411551036872E-2</v>
      </c>
      <c r="I97" s="1">
        <f>G97</f>
        <v>-3.1511411551036872E-2</v>
      </c>
      <c r="O97" s="1">
        <f t="shared" ca="1" si="15"/>
        <v>-4.2510996712431803E-2</v>
      </c>
      <c r="Q97" s="79">
        <f t="shared" si="16"/>
        <v>34898.936000000002</v>
      </c>
    </row>
    <row r="98" spans="1:33">
      <c r="A98" s="42" t="s">
        <v>58</v>
      </c>
      <c r="B98" s="45"/>
      <c r="C98" s="69">
        <v>49933.423000000003</v>
      </c>
      <c r="D98" s="41">
        <v>5.0000000000000001E-3</v>
      </c>
      <c r="E98" s="1">
        <f t="shared" si="12"/>
        <v>24129.919466740557</v>
      </c>
      <c r="F98" s="1">
        <f t="shared" si="13"/>
        <v>24130</v>
      </c>
      <c r="G98" s="1">
        <f t="shared" si="17"/>
        <v>-4.15578804386314E-2</v>
      </c>
      <c r="I98" s="1">
        <f>G98</f>
        <v>-4.15578804386314E-2</v>
      </c>
      <c r="O98" s="1">
        <f t="shared" ca="1" si="15"/>
        <v>-4.2400988610468288E-2</v>
      </c>
      <c r="Q98" s="79">
        <f t="shared" si="16"/>
        <v>34914.923000000003</v>
      </c>
    </row>
    <row r="99" spans="1:33">
      <c r="A99" s="42" t="s">
        <v>58</v>
      </c>
      <c r="B99" s="45"/>
      <c r="C99" s="69">
        <v>49947.374000000003</v>
      </c>
      <c r="D99" s="41">
        <v>5.0000000000000001E-3</v>
      </c>
      <c r="E99" s="1">
        <f t="shared" ref="E99:E130" si="18">+(C99-C$7)/C$8</f>
        <v>24156.954519794948</v>
      </c>
      <c r="F99" s="1">
        <f t="shared" ref="F99:F130" si="19">ROUND(2*E99,0)/2</f>
        <v>24157</v>
      </c>
      <c r="G99" s="1">
        <f t="shared" si="17"/>
        <v>-2.3469321087759454E-2</v>
      </c>
      <c r="I99" s="1">
        <f>G99</f>
        <v>-2.3469321087759454E-2</v>
      </c>
      <c r="O99" s="1">
        <f t="shared" ref="O99:O130" ca="1" si="20">+C$11+C$12*F99</f>
        <v>-4.2305175102306525E-2</v>
      </c>
      <c r="Q99" s="79">
        <f t="shared" si="16"/>
        <v>34928.874000000003</v>
      </c>
    </row>
    <row r="100" spans="1:33">
      <c r="A100" s="42" t="s">
        <v>59</v>
      </c>
      <c r="B100" s="45" t="s">
        <v>42</v>
      </c>
      <c r="C100" s="69">
        <v>50278.37</v>
      </c>
      <c r="D100" s="41">
        <v>0.02</v>
      </c>
      <c r="E100" s="1">
        <f t="shared" si="18"/>
        <v>24798.377673747476</v>
      </c>
      <c r="F100" s="1">
        <f t="shared" si="19"/>
        <v>24798.5</v>
      </c>
      <c r="G100" s="1">
        <f t="shared" si="17"/>
        <v>-6.3124475673248526E-2</v>
      </c>
      <c r="I100" s="1">
        <f>G100</f>
        <v>-6.3124475673248526E-2</v>
      </c>
      <c r="O100" s="1">
        <f t="shared" ca="1" si="20"/>
        <v>-4.0028717121352003E-2</v>
      </c>
      <c r="Q100" s="79">
        <f t="shared" si="16"/>
        <v>35259.870000000003</v>
      </c>
    </row>
    <row r="101" spans="1:33">
      <c r="A101" s="39" t="s">
        <v>407</v>
      </c>
      <c r="B101" s="40" t="s">
        <v>42</v>
      </c>
      <c r="C101" s="66">
        <v>50284.65</v>
      </c>
      <c r="D101" s="13"/>
      <c r="E101" s="42">
        <f t="shared" si="18"/>
        <v>24810.547420230279</v>
      </c>
      <c r="F101" s="1">
        <f t="shared" si="19"/>
        <v>24810.5</v>
      </c>
      <c r="G101" s="1">
        <f t="shared" si="17"/>
        <v>2.44704395881854E-2</v>
      </c>
      <c r="J101" s="1">
        <f>G101</f>
        <v>2.44704395881854E-2</v>
      </c>
      <c r="O101" s="1">
        <f t="shared" ca="1" si="20"/>
        <v>-3.9986133339946772E-2</v>
      </c>
      <c r="Q101" s="79">
        <f t="shared" si="16"/>
        <v>35266.15</v>
      </c>
      <c r="AA101" s="1" t="s">
        <v>38</v>
      </c>
      <c r="AC101" s="1">
        <v>10</v>
      </c>
      <c r="AE101" s="1" t="s">
        <v>43</v>
      </c>
      <c r="AG101" s="1" t="s">
        <v>40</v>
      </c>
    </row>
    <row r="102" spans="1:33">
      <c r="A102" s="42" t="s">
        <v>62</v>
      </c>
      <c r="B102" s="45" t="s">
        <v>42</v>
      </c>
      <c r="C102" s="69">
        <v>50332.328999999998</v>
      </c>
      <c r="D102" s="41">
        <v>4.0000000000000001E-3</v>
      </c>
      <c r="E102" s="1">
        <f t="shared" si="18"/>
        <v>24902.942538471285</v>
      </c>
      <c r="F102" s="1">
        <f t="shared" si="19"/>
        <v>24903</v>
      </c>
      <c r="G102" s="1">
        <f t="shared" si="17"/>
        <v>-2.965208854584489E-2</v>
      </c>
      <c r="I102" s="1">
        <f>G102</f>
        <v>-2.965208854584489E-2</v>
      </c>
      <c r="O102" s="1">
        <f t="shared" ca="1" si="20"/>
        <v>-3.9657883358281465E-2</v>
      </c>
      <c r="Q102" s="79">
        <f t="shared" si="16"/>
        <v>35313.828999999998</v>
      </c>
    </row>
    <row r="103" spans="1:33">
      <c r="A103" s="46" t="s">
        <v>611</v>
      </c>
      <c r="B103" s="45" t="s">
        <v>42</v>
      </c>
      <c r="C103" s="69">
        <v>50546.4804</v>
      </c>
      <c r="D103" s="41">
        <v>5.0000000000000001E-4</v>
      </c>
      <c r="E103" s="1">
        <f t="shared" si="18"/>
        <v>25317.937482251124</v>
      </c>
      <c r="F103" s="1">
        <f t="shared" si="19"/>
        <v>25318</v>
      </c>
      <c r="G103" s="1">
        <f t="shared" si="17"/>
        <v>-3.226126883237157E-2</v>
      </c>
      <c r="J103" s="1">
        <f>G103</f>
        <v>-3.226126883237157E-2</v>
      </c>
      <c r="O103" s="1">
        <f t="shared" ca="1" si="20"/>
        <v>-3.8185194251350627E-2</v>
      </c>
      <c r="Q103" s="79">
        <f t="shared" si="16"/>
        <v>35527.9804</v>
      </c>
    </row>
    <row r="104" spans="1:33">
      <c r="A104" s="42" t="s">
        <v>63</v>
      </c>
      <c r="B104" s="45"/>
      <c r="C104" s="69">
        <v>50642.478000000003</v>
      </c>
      <c r="D104" s="41">
        <v>4.0000000000000001E-3</v>
      </c>
      <c r="E104" s="1">
        <f t="shared" si="18"/>
        <v>25503.967172530989</v>
      </c>
      <c r="F104" s="1">
        <f t="shared" si="19"/>
        <v>25504</v>
      </c>
      <c r="G104" s="1">
        <f t="shared" si="17"/>
        <v>-1.6940082168730441E-2</v>
      </c>
      <c r="I104" s="1">
        <f>G104</f>
        <v>-1.6940082168730441E-2</v>
      </c>
      <c r="O104" s="1">
        <f t="shared" ca="1" si="20"/>
        <v>-3.7525145639569574E-2</v>
      </c>
      <c r="Q104" s="79">
        <f t="shared" si="16"/>
        <v>35623.978000000003</v>
      </c>
    </row>
    <row r="105" spans="1:33">
      <c r="A105" s="42" t="s">
        <v>63</v>
      </c>
      <c r="B105" s="45"/>
      <c r="C105" s="69">
        <v>50658.468999999997</v>
      </c>
      <c r="D105" s="41">
        <v>5.0000000000000001E-3</v>
      </c>
      <c r="E105" s="1">
        <f t="shared" si="18"/>
        <v>25534.955455334562</v>
      </c>
      <c r="F105" s="1">
        <f t="shared" si="19"/>
        <v>25535</v>
      </c>
      <c r="G105" s="1">
        <f t="shared" si="17"/>
        <v>-2.298655106278602E-2</v>
      </c>
      <c r="I105" s="1">
        <f>G105</f>
        <v>-2.298655106278602E-2</v>
      </c>
      <c r="O105" s="1">
        <f t="shared" ca="1" si="20"/>
        <v>-3.7415137537606072E-2</v>
      </c>
      <c r="Q105" s="79">
        <f t="shared" si="16"/>
        <v>35639.968999999997</v>
      </c>
    </row>
    <row r="106" spans="1:33">
      <c r="A106" s="42" t="s">
        <v>63</v>
      </c>
      <c r="B106" s="45"/>
      <c r="C106" s="69">
        <v>50671.357000000004</v>
      </c>
      <c r="D106" s="41">
        <v>5.0000000000000001E-3</v>
      </c>
      <c r="E106" s="1">
        <f t="shared" si="18"/>
        <v>25559.930565632403</v>
      </c>
      <c r="F106" s="1">
        <f t="shared" si="19"/>
        <v>25560</v>
      </c>
      <c r="G106" s="1">
        <f t="shared" si="17"/>
        <v>-3.583047758002067E-2</v>
      </c>
      <c r="I106" s="1">
        <f>G106</f>
        <v>-3.583047758002067E-2</v>
      </c>
      <c r="O106" s="1">
        <f t="shared" ca="1" si="20"/>
        <v>-3.7326421326345172E-2</v>
      </c>
      <c r="Q106" s="79">
        <f t="shared" si="16"/>
        <v>35652.857000000004</v>
      </c>
    </row>
    <row r="107" spans="1:33">
      <c r="A107" s="42" t="s">
        <v>64</v>
      </c>
      <c r="B107" s="45"/>
      <c r="C107" s="69">
        <v>50702.332000000002</v>
      </c>
      <c r="D107" s="41">
        <v>4.0000000000000001E-3</v>
      </c>
      <c r="E107" s="1">
        <f t="shared" si="18"/>
        <v>25619.955708515336</v>
      </c>
      <c r="F107" s="1">
        <f t="shared" si="19"/>
        <v>25620</v>
      </c>
      <c r="G107" s="1">
        <f t="shared" si="17"/>
        <v>-2.2855901239381637E-2</v>
      </c>
      <c r="I107" s="1">
        <f>G107</f>
        <v>-2.2855901239381637E-2</v>
      </c>
      <c r="O107" s="1">
        <f t="shared" ca="1" si="20"/>
        <v>-3.711350241931903E-2</v>
      </c>
      <c r="Q107" s="79">
        <f t="shared" si="16"/>
        <v>35683.832000000002</v>
      </c>
    </row>
    <row r="108" spans="1:33">
      <c r="A108" s="39" t="s">
        <v>465</v>
      </c>
      <c r="B108" s="40" t="s">
        <v>42</v>
      </c>
      <c r="C108" s="66">
        <v>51262.479099999997</v>
      </c>
      <c r="D108" s="13"/>
      <c r="E108" s="42">
        <f t="shared" si="18"/>
        <v>26705.441090693243</v>
      </c>
      <c r="F108" s="1">
        <f t="shared" si="19"/>
        <v>26705.5</v>
      </c>
      <c r="G108" s="1">
        <f t="shared" si="17"/>
        <v>-3.0399190887692384E-2</v>
      </c>
      <c r="J108" s="1">
        <f>G108</f>
        <v>-3.0399190887692384E-2</v>
      </c>
      <c r="O108" s="1">
        <f t="shared" ca="1" si="20"/>
        <v>-3.3261444526371031E-2</v>
      </c>
      <c r="Q108" s="79">
        <f t="shared" si="16"/>
        <v>36243.979099999997</v>
      </c>
      <c r="AA108" s="1" t="s">
        <v>38</v>
      </c>
      <c r="AC108" s="1">
        <v>6</v>
      </c>
      <c r="AE108" s="1" t="s">
        <v>43</v>
      </c>
      <c r="AG108" s="1" t="s">
        <v>40</v>
      </c>
    </row>
    <row r="109" spans="1:33">
      <c r="A109" s="43" t="s">
        <v>612</v>
      </c>
      <c r="B109" s="44" t="s">
        <v>610</v>
      </c>
      <c r="C109" s="68" t="s">
        <v>613</v>
      </c>
      <c r="D109" s="43">
        <v>6.9999999999999999E-4</v>
      </c>
      <c r="E109" s="42">
        <f t="shared" si="18"/>
        <v>26705.441672050558</v>
      </c>
      <c r="F109" s="1">
        <f t="shared" si="19"/>
        <v>26705.5</v>
      </c>
      <c r="G109" s="1">
        <f t="shared" si="17"/>
        <v>-3.0099190887995064E-2</v>
      </c>
      <c r="J109" s="1">
        <f>G109</f>
        <v>-3.0099190887995064E-2</v>
      </c>
      <c r="O109" s="1">
        <f t="shared" ca="1" si="20"/>
        <v>-3.3261444526371031E-2</v>
      </c>
      <c r="Q109" s="79">
        <f t="shared" si="16"/>
        <v>36243.979399999997</v>
      </c>
    </row>
    <row r="110" spans="1:33">
      <c r="A110" s="39" t="s">
        <v>465</v>
      </c>
      <c r="B110" s="40" t="s">
        <v>42</v>
      </c>
      <c r="C110" s="66">
        <v>51262.479599999999</v>
      </c>
      <c r="D110" s="13"/>
      <c r="E110" s="42">
        <f t="shared" si="18"/>
        <v>26705.442059622106</v>
      </c>
      <c r="F110" s="1">
        <f t="shared" si="19"/>
        <v>26705.5</v>
      </c>
      <c r="G110" s="1">
        <f t="shared" si="17"/>
        <v>-2.9899190885771532E-2</v>
      </c>
      <c r="J110" s="1">
        <f>G110</f>
        <v>-2.9899190885771532E-2</v>
      </c>
      <c r="O110" s="1">
        <f t="shared" ca="1" si="20"/>
        <v>-3.3261444526371031E-2</v>
      </c>
      <c r="Q110" s="79">
        <f t="shared" si="16"/>
        <v>36243.979599999999</v>
      </c>
      <c r="AA110" s="1" t="s">
        <v>38</v>
      </c>
      <c r="AC110" s="1">
        <v>8</v>
      </c>
      <c r="AE110" s="1" t="s">
        <v>43</v>
      </c>
      <c r="AG110" s="1" t="s">
        <v>40</v>
      </c>
    </row>
    <row r="111" spans="1:33">
      <c r="A111" s="42" t="s">
        <v>65</v>
      </c>
      <c r="B111" s="45"/>
      <c r="C111" s="69">
        <v>51358.468999999997</v>
      </c>
      <c r="D111" s="41">
        <v>3.0000000000000001E-3</v>
      </c>
      <c r="E111" s="1">
        <f t="shared" si="18"/>
        <v>26891.45585946866</v>
      </c>
      <c r="F111" s="1">
        <f t="shared" si="19"/>
        <v>26891.5</v>
      </c>
      <c r="G111" s="1">
        <f t="shared" si="17"/>
        <v>-2.277800422598375E-2</v>
      </c>
      <c r="I111" s="1">
        <f>G111</f>
        <v>-2.277800422598375E-2</v>
      </c>
      <c r="O111" s="1">
        <f t="shared" ca="1" si="20"/>
        <v>-3.2601395914589978E-2</v>
      </c>
      <c r="Q111" s="79">
        <f t="shared" si="16"/>
        <v>36339.968999999997</v>
      </c>
    </row>
    <row r="112" spans="1:33">
      <c r="A112" s="39" t="s">
        <v>473</v>
      </c>
      <c r="B112" s="40" t="s">
        <v>610</v>
      </c>
      <c r="C112" s="66">
        <v>52016.152399999999</v>
      </c>
      <c r="D112" s="13"/>
      <c r="E112" s="42">
        <f t="shared" si="18"/>
        <v>28165.952713600502</v>
      </c>
      <c r="F112" s="1">
        <f t="shared" si="19"/>
        <v>28166</v>
      </c>
      <c r="G112" s="1">
        <f t="shared" si="17"/>
        <v>-2.4401378388574813E-2</v>
      </c>
      <c r="K112" s="1">
        <f>G112</f>
        <v>-2.4401378388574813E-2</v>
      </c>
      <c r="O112" s="1">
        <f t="shared" ca="1" si="20"/>
        <v>-2.8078643464509626E-2</v>
      </c>
      <c r="Q112" s="79">
        <f t="shared" si="16"/>
        <v>36997.652399999999</v>
      </c>
    </row>
    <row r="113" spans="1:33">
      <c r="A113" s="39" t="s">
        <v>407</v>
      </c>
      <c r="B113" s="40" t="s">
        <v>42</v>
      </c>
      <c r="C113" s="66">
        <v>52028.7929</v>
      </c>
      <c r="D113" s="13"/>
      <c r="E113" s="42">
        <f t="shared" si="18"/>
        <v>28190.448204112588</v>
      </c>
      <c r="F113" s="1">
        <f t="shared" si="19"/>
        <v>28190.5</v>
      </c>
      <c r="G113" s="1">
        <f t="shared" si="17"/>
        <v>-2.6728426382760517E-2</v>
      </c>
      <c r="J113" s="1">
        <f t="shared" ref="J113:J124" si="21">G113</f>
        <v>-2.6728426382760517E-2</v>
      </c>
      <c r="O113" s="1">
        <f t="shared" ca="1" si="20"/>
        <v>-2.7991701577473951E-2</v>
      </c>
      <c r="Q113" s="79">
        <f t="shared" si="16"/>
        <v>37010.2929</v>
      </c>
      <c r="AA113" s="1" t="s">
        <v>38</v>
      </c>
      <c r="AC113" s="1">
        <v>5</v>
      </c>
      <c r="AE113" s="1" t="s">
        <v>43</v>
      </c>
      <c r="AG113" s="1" t="s">
        <v>40</v>
      </c>
    </row>
    <row r="114" spans="1:33">
      <c r="A114" s="43" t="s">
        <v>614</v>
      </c>
      <c r="B114" s="47"/>
      <c r="C114" s="68">
        <v>52049.435599999997</v>
      </c>
      <c r="D114" s="43">
        <v>5.0000000000000001E-4</v>
      </c>
      <c r="E114" s="1">
        <f t="shared" si="18"/>
        <v>28230.45081967318</v>
      </c>
      <c r="F114" s="1">
        <f t="shared" si="19"/>
        <v>28230.5</v>
      </c>
      <c r="G114" s="1">
        <f t="shared" si="17"/>
        <v>-2.5378708822245244E-2</v>
      </c>
      <c r="J114" s="1">
        <f t="shared" si="21"/>
        <v>-2.5378708822245244E-2</v>
      </c>
      <c r="O114" s="1">
        <f t="shared" ca="1" si="20"/>
        <v>-2.7849755639456519E-2</v>
      </c>
      <c r="Q114" s="79">
        <f t="shared" si="16"/>
        <v>37030.935599999997</v>
      </c>
    </row>
    <row r="115" spans="1:33">
      <c r="A115" s="39" t="s">
        <v>481</v>
      </c>
      <c r="B115" s="40" t="s">
        <v>42</v>
      </c>
      <c r="C115" s="66">
        <v>52360.605600000003</v>
      </c>
      <c r="D115" s="13"/>
      <c r="E115" s="42">
        <f t="shared" si="18"/>
        <v>28833.454006465199</v>
      </c>
      <c r="F115" s="1">
        <f t="shared" si="19"/>
        <v>28833.5</v>
      </c>
      <c r="G115" s="1">
        <f t="shared" si="17"/>
        <v>-2.3734216563752852E-2</v>
      </c>
      <c r="J115" s="1">
        <f t="shared" si="21"/>
        <v>-2.3734216563752852E-2</v>
      </c>
      <c r="O115" s="1">
        <f t="shared" ca="1" si="20"/>
        <v>-2.5709920623843766E-2</v>
      </c>
      <c r="Q115" s="79">
        <f t="shared" si="16"/>
        <v>37342.105600000003</v>
      </c>
      <c r="AA115" s="1" t="s">
        <v>38</v>
      </c>
      <c r="AC115" s="1">
        <v>6</v>
      </c>
      <c r="AE115" s="1" t="s">
        <v>43</v>
      </c>
      <c r="AG115" s="1" t="s">
        <v>40</v>
      </c>
    </row>
    <row r="116" spans="1:33">
      <c r="A116" s="39" t="s">
        <v>481</v>
      </c>
      <c r="B116" s="40" t="s">
        <v>610</v>
      </c>
      <c r="C116" s="66">
        <v>52365.504300000001</v>
      </c>
      <c r="D116" s="13"/>
      <c r="E116" s="42">
        <f t="shared" si="18"/>
        <v>28842.946990079101</v>
      </c>
      <c r="F116" s="1">
        <f t="shared" si="19"/>
        <v>28843</v>
      </c>
      <c r="G116" s="1">
        <f t="shared" si="17"/>
        <v>-2.7354908641427755E-2</v>
      </c>
      <c r="J116" s="1">
        <f t="shared" si="21"/>
        <v>-2.7354908641427755E-2</v>
      </c>
      <c r="O116" s="1">
        <f t="shared" ca="1" si="20"/>
        <v>-2.5676208463564623E-2</v>
      </c>
      <c r="Q116" s="79">
        <f t="shared" si="16"/>
        <v>37347.004300000001</v>
      </c>
      <c r="AA116" s="1" t="s">
        <v>60</v>
      </c>
      <c r="AC116" s="1">
        <v>13</v>
      </c>
      <c r="AE116" s="1" t="s">
        <v>61</v>
      </c>
      <c r="AG116" s="1" t="s">
        <v>40</v>
      </c>
    </row>
    <row r="117" spans="1:33">
      <c r="A117" s="39" t="s">
        <v>481</v>
      </c>
      <c r="B117" s="40" t="s">
        <v>610</v>
      </c>
      <c r="C117" s="66">
        <v>52368.601699999999</v>
      </c>
      <c r="D117" s="13"/>
      <c r="E117" s="42">
        <f t="shared" si="18"/>
        <v>28848.949310581618</v>
      </c>
      <c r="F117" s="1">
        <f t="shared" si="19"/>
        <v>28849</v>
      </c>
      <c r="G117" s="1">
        <f t="shared" si="17"/>
        <v>-2.6157451007748023E-2</v>
      </c>
      <c r="J117" s="1">
        <f t="shared" si="21"/>
        <v>-2.6157451007748023E-2</v>
      </c>
      <c r="O117" s="1">
        <f t="shared" ca="1" si="20"/>
        <v>-2.5654916572862008E-2</v>
      </c>
      <c r="Q117" s="79">
        <f t="shared" ref="Q117:Q148" si="22">+C117-15018.5</f>
        <v>37350.101699999999</v>
      </c>
    </row>
    <row r="118" spans="1:33">
      <c r="A118" s="39" t="s">
        <v>481</v>
      </c>
      <c r="B118" s="40" t="s">
        <v>610</v>
      </c>
      <c r="C118" s="66">
        <v>52395.4424</v>
      </c>
      <c r="D118" s="13"/>
      <c r="E118" s="42">
        <f t="shared" si="18"/>
        <v>28900.962768291964</v>
      </c>
      <c r="F118" s="1">
        <f t="shared" si="19"/>
        <v>28901</v>
      </c>
      <c r="G118" s="1">
        <f t="shared" si="17"/>
        <v>-1.921281818067655E-2</v>
      </c>
      <c r="J118" s="1">
        <f t="shared" si="21"/>
        <v>-1.921281818067655E-2</v>
      </c>
      <c r="O118" s="1">
        <f t="shared" ca="1" si="20"/>
        <v>-2.5470386853439358E-2</v>
      </c>
      <c r="Q118" s="79">
        <f t="shared" si="22"/>
        <v>37376.9424</v>
      </c>
      <c r="AA118" s="1" t="s">
        <v>38</v>
      </c>
      <c r="AC118" s="1">
        <v>7</v>
      </c>
      <c r="AE118" s="1" t="s">
        <v>43</v>
      </c>
      <c r="AG118" s="1" t="s">
        <v>40</v>
      </c>
    </row>
    <row r="119" spans="1:33">
      <c r="A119" s="39" t="s">
        <v>407</v>
      </c>
      <c r="B119" s="40" t="s">
        <v>42</v>
      </c>
      <c r="C119" s="66">
        <v>52397.7575</v>
      </c>
      <c r="D119" s="13"/>
      <c r="E119" s="42">
        <f t="shared" si="18"/>
        <v>28905.449102699979</v>
      </c>
      <c r="F119" s="1">
        <f t="shared" si="19"/>
        <v>28905.5</v>
      </c>
      <c r="G119" s="1">
        <f t="shared" si="17"/>
        <v>-2.6264724954671692E-2</v>
      </c>
      <c r="J119" s="1">
        <f t="shared" si="21"/>
        <v>-2.6264724954671692E-2</v>
      </c>
      <c r="O119" s="1">
        <f t="shared" ca="1" si="20"/>
        <v>-2.5454417935412393E-2</v>
      </c>
      <c r="Q119" s="79">
        <f t="shared" si="22"/>
        <v>37379.2575</v>
      </c>
    </row>
    <row r="120" spans="1:33">
      <c r="A120" s="39" t="s">
        <v>481</v>
      </c>
      <c r="B120" s="40" t="s">
        <v>610</v>
      </c>
      <c r="C120" s="66">
        <v>52409.3701</v>
      </c>
      <c r="D120" s="13"/>
      <c r="E120" s="42">
        <f t="shared" si="18"/>
        <v>28927.952669261478</v>
      </c>
      <c r="F120" s="1">
        <f t="shared" si="19"/>
        <v>28928</v>
      </c>
      <c r="G120" s="1">
        <f t="shared" si="17"/>
        <v>-2.4424258823273703E-2</v>
      </c>
      <c r="J120" s="1">
        <f t="shared" si="21"/>
        <v>-2.4424258823273703E-2</v>
      </c>
      <c r="O120" s="1">
        <f t="shared" ca="1" si="20"/>
        <v>-2.5374573345277582E-2</v>
      </c>
      <c r="Q120" s="79">
        <f t="shared" si="22"/>
        <v>37390.8701</v>
      </c>
    </row>
    <row r="121" spans="1:33">
      <c r="A121" s="42" t="s">
        <v>67</v>
      </c>
      <c r="B121" s="45" t="s">
        <v>42</v>
      </c>
      <c r="C121" s="69">
        <v>52410.4018</v>
      </c>
      <c r="D121" s="41">
        <v>5.9999999999999995E-4</v>
      </c>
      <c r="E121" s="1">
        <f t="shared" si="18"/>
        <v>28929.9519570714</v>
      </c>
      <c r="F121" s="1">
        <f t="shared" si="19"/>
        <v>28930</v>
      </c>
      <c r="G121" s="1">
        <f t="shared" si="17"/>
        <v>-2.4791772950266022E-2</v>
      </c>
      <c r="J121" s="1">
        <f t="shared" si="21"/>
        <v>-2.4791772950266022E-2</v>
      </c>
      <c r="O121" s="1">
        <f t="shared" ca="1" si="20"/>
        <v>-2.5367476048376719E-2</v>
      </c>
      <c r="Q121" s="79">
        <f t="shared" si="22"/>
        <v>37391.9018</v>
      </c>
    </row>
    <row r="122" spans="1:33">
      <c r="A122" s="39" t="s">
        <v>481</v>
      </c>
      <c r="B122" s="40" t="s">
        <v>610</v>
      </c>
      <c r="C122" s="66">
        <v>52415.562700000002</v>
      </c>
      <c r="D122" s="13"/>
      <c r="E122" s="42">
        <f t="shared" si="18"/>
        <v>28939.953046979539</v>
      </c>
      <c r="F122" s="1">
        <f t="shared" si="19"/>
        <v>28940</v>
      </c>
      <c r="G122" s="1">
        <f t="shared" si="17"/>
        <v>-2.4229343551269267E-2</v>
      </c>
      <c r="J122" s="1">
        <f t="shared" si="21"/>
        <v>-2.4229343551269267E-2</v>
      </c>
      <c r="O122" s="1">
        <f t="shared" ca="1" si="20"/>
        <v>-2.5331989563872365E-2</v>
      </c>
      <c r="Q122" s="79">
        <f t="shared" si="22"/>
        <v>37397.062700000002</v>
      </c>
      <c r="AA122" s="1" t="s">
        <v>38</v>
      </c>
      <c r="AC122" s="1">
        <v>7</v>
      </c>
      <c r="AE122" s="1" t="s">
        <v>43</v>
      </c>
      <c r="AG122" s="1" t="s">
        <v>40</v>
      </c>
    </row>
    <row r="123" spans="1:33">
      <c r="A123" s="39" t="s">
        <v>481</v>
      </c>
      <c r="B123" s="40" t="s">
        <v>42</v>
      </c>
      <c r="C123" s="66">
        <v>52452.459000000003</v>
      </c>
      <c r="D123" s="13"/>
      <c r="E123" s="42">
        <f t="shared" si="18"/>
        <v>29011.452826781046</v>
      </c>
      <c r="F123" s="1">
        <f t="shared" si="19"/>
        <v>29011.5</v>
      </c>
      <c r="G123" s="1">
        <f t="shared" si="17"/>
        <v>-2.4342973410966806E-2</v>
      </c>
      <c r="J123" s="1">
        <f t="shared" si="21"/>
        <v>-2.4342973410966806E-2</v>
      </c>
      <c r="O123" s="1">
        <f t="shared" ca="1" si="20"/>
        <v>-2.5078261199666205E-2</v>
      </c>
      <c r="Q123" s="79">
        <f t="shared" si="22"/>
        <v>37433.959000000003</v>
      </c>
      <c r="AA123" s="1" t="s">
        <v>38</v>
      </c>
      <c r="AC123" s="1">
        <v>7</v>
      </c>
      <c r="AE123" s="1" t="s">
        <v>43</v>
      </c>
      <c r="AG123" s="1" t="s">
        <v>40</v>
      </c>
    </row>
    <row r="124" spans="1:33">
      <c r="A124" s="39" t="s">
        <v>407</v>
      </c>
      <c r="B124" s="40" t="s">
        <v>42</v>
      </c>
      <c r="C124" s="66">
        <v>52521.608399999997</v>
      </c>
      <c r="D124" s="13"/>
      <c r="E124" s="42">
        <f t="shared" si="18"/>
        <v>29145.454525417648</v>
      </c>
      <c r="F124" s="1">
        <f t="shared" si="19"/>
        <v>29145.5</v>
      </c>
      <c r="G124" s="1">
        <f t="shared" si="17"/>
        <v>-2.346641958138207E-2</v>
      </c>
      <c r="J124" s="1">
        <f t="shared" si="21"/>
        <v>-2.346641958138207E-2</v>
      </c>
      <c r="O124" s="1">
        <f t="shared" ca="1" si="20"/>
        <v>-2.4602742307307815E-2</v>
      </c>
      <c r="Q124" s="79">
        <f t="shared" si="22"/>
        <v>37503.108399999997</v>
      </c>
      <c r="AA124" s="1" t="s">
        <v>34</v>
      </c>
      <c r="AB124" s="1" t="s">
        <v>40</v>
      </c>
      <c r="AG124" s="1" t="s">
        <v>36</v>
      </c>
    </row>
    <row r="125" spans="1:33">
      <c r="A125" s="39" t="s">
        <v>514</v>
      </c>
      <c r="B125" s="40" t="s">
        <v>610</v>
      </c>
      <c r="C125" s="66">
        <v>52709.187899999997</v>
      </c>
      <c r="D125" s="13"/>
      <c r="E125" s="42">
        <f t="shared" si="18"/>
        <v>29508.956907642325</v>
      </c>
      <c r="F125" s="1">
        <f t="shared" si="19"/>
        <v>29509</v>
      </c>
      <c r="G125" s="1">
        <f t="shared" si="17"/>
        <v>-2.2237111232243478E-2</v>
      </c>
      <c r="K125" s="1">
        <f>G125</f>
        <v>-2.2237111232243478E-2</v>
      </c>
      <c r="O125" s="1">
        <f t="shared" ca="1" si="20"/>
        <v>-2.3312808595574414E-2</v>
      </c>
      <c r="Q125" s="79">
        <f t="shared" si="22"/>
        <v>37690.687899999997</v>
      </c>
    </row>
    <row r="126" spans="1:33">
      <c r="A126" s="39" t="s">
        <v>407</v>
      </c>
      <c r="B126" s="40" t="s">
        <v>610</v>
      </c>
      <c r="C126" s="66">
        <v>52728.796199999997</v>
      </c>
      <c r="D126" s="13"/>
      <c r="E126" s="42">
        <f t="shared" si="18"/>
        <v>29546.955003177158</v>
      </c>
      <c r="F126" s="1">
        <f t="shared" si="19"/>
        <v>29547</v>
      </c>
      <c r="G126" s="1">
        <f t="shared" si="17"/>
        <v>-2.3219879549287725E-2</v>
      </c>
      <c r="J126" s="1">
        <f>G126</f>
        <v>-2.3219879549287725E-2</v>
      </c>
      <c r="O126" s="1">
        <f t="shared" ca="1" si="20"/>
        <v>-2.3177959954457858E-2</v>
      </c>
      <c r="Q126" s="79">
        <f t="shared" si="22"/>
        <v>37710.296199999997</v>
      </c>
    </row>
    <row r="127" spans="1:33">
      <c r="A127" s="48" t="s">
        <v>615</v>
      </c>
      <c r="B127" s="49" t="s">
        <v>610</v>
      </c>
      <c r="C127" s="70">
        <v>52753.5651</v>
      </c>
      <c r="D127" s="48">
        <v>2.9999999999999997E-4</v>
      </c>
      <c r="E127" s="42">
        <f t="shared" si="18"/>
        <v>29594.953607262814</v>
      </c>
      <c r="F127" s="1">
        <f t="shared" si="19"/>
        <v>29595</v>
      </c>
      <c r="G127" s="1">
        <f t="shared" si="17"/>
        <v>-2.3940218474308494E-2</v>
      </c>
      <c r="K127" s="1">
        <f>G127</f>
        <v>-2.3940218474308494E-2</v>
      </c>
      <c r="O127" s="1">
        <f t="shared" ca="1" si="20"/>
        <v>-2.3007624828836948E-2</v>
      </c>
      <c r="Q127" s="79">
        <f t="shared" si="22"/>
        <v>37735.0651</v>
      </c>
    </row>
    <row r="128" spans="1:33">
      <c r="A128" s="48" t="s">
        <v>615</v>
      </c>
      <c r="B128" s="49" t="s">
        <v>42</v>
      </c>
      <c r="C128" s="70">
        <v>52760.533100000001</v>
      </c>
      <c r="D128" s="48">
        <v>4.0000000000000002E-4</v>
      </c>
      <c r="E128" s="42">
        <f t="shared" si="18"/>
        <v>29608.456599857109</v>
      </c>
      <c r="F128" s="1">
        <f t="shared" si="19"/>
        <v>29608.5</v>
      </c>
      <c r="G128" s="1">
        <f t="shared" si="17"/>
        <v>-2.2395938794943504E-2</v>
      </c>
      <c r="K128" s="1">
        <f>G128</f>
        <v>-2.2395938794943504E-2</v>
      </c>
      <c r="O128" s="1">
        <f t="shared" ca="1" si="20"/>
        <v>-2.2959718074756066E-2</v>
      </c>
      <c r="Q128" s="79">
        <f t="shared" si="22"/>
        <v>37742.033100000001</v>
      </c>
    </row>
    <row r="129" spans="1:33">
      <c r="A129" s="39" t="s">
        <v>407</v>
      </c>
      <c r="B129" s="40" t="s">
        <v>42</v>
      </c>
      <c r="C129" s="66">
        <v>52763.629399999998</v>
      </c>
      <c r="D129" s="13"/>
      <c r="E129" s="42">
        <f t="shared" si="18"/>
        <v>29614.456788716136</v>
      </c>
      <c r="F129" s="1">
        <f t="shared" si="19"/>
        <v>29614.5</v>
      </c>
      <c r="G129" s="1">
        <f t="shared" si="17"/>
        <v>-2.2298481162579264E-2</v>
      </c>
      <c r="J129" s="1">
        <f t="shared" ref="J129:J136" si="23">G129</f>
        <v>-2.2298481162579264E-2</v>
      </c>
      <c r="O129" s="1">
        <f t="shared" ca="1" si="20"/>
        <v>-2.2938426184053451E-2</v>
      </c>
      <c r="Q129" s="79">
        <f t="shared" si="22"/>
        <v>37745.129399999998</v>
      </c>
      <c r="AA129" s="1" t="s">
        <v>34</v>
      </c>
      <c r="AB129" s="1" t="s">
        <v>35</v>
      </c>
      <c r="AG129" s="1" t="s">
        <v>36</v>
      </c>
    </row>
    <row r="130" spans="1:33">
      <c r="A130" s="39" t="s">
        <v>407</v>
      </c>
      <c r="B130" s="40" t="s">
        <v>42</v>
      </c>
      <c r="C130" s="66">
        <v>52796.653599999998</v>
      </c>
      <c r="D130" s="13"/>
      <c r="E130" s="42">
        <f t="shared" si="18"/>
        <v>29678.452989639285</v>
      </c>
      <c r="F130" s="1">
        <f t="shared" si="19"/>
        <v>29678.5</v>
      </c>
      <c r="G130" s="1">
        <f t="shared" si="17"/>
        <v>-2.4258933059172705E-2</v>
      </c>
      <c r="J130" s="1">
        <f t="shared" si="23"/>
        <v>-2.4258933059172705E-2</v>
      </c>
      <c r="O130" s="1">
        <f t="shared" ca="1" si="20"/>
        <v>-2.2711312683225557E-2</v>
      </c>
      <c r="Q130" s="79">
        <f t="shared" si="22"/>
        <v>37778.153599999998</v>
      </c>
    </row>
    <row r="131" spans="1:33">
      <c r="A131" s="39" t="s">
        <v>407</v>
      </c>
      <c r="B131" s="40" t="s">
        <v>42</v>
      </c>
      <c r="C131" s="66">
        <v>52860.6446</v>
      </c>
      <c r="D131" s="13"/>
      <c r="E131" s="42">
        <f t="shared" ref="E131:E162" si="24">+(C131-C$7)/C$8</f>
        <v>29802.458443012067</v>
      </c>
      <c r="F131" s="1">
        <f t="shared" ref="F131:F162" si="25">ROUND(2*E131,0)/2</f>
        <v>29802.5</v>
      </c>
      <c r="G131" s="1">
        <f t="shared" si="17"/>
        <v>-2.144480861898046E-2</v>
      </c>
      <c r="J131" s="1">
        <f t="shared" si="23"/>
        <v>-2.144480861898046E-2</v>
      </c>
      <c r="O131" s="1">
        <f t="shared" ref="O131:O162" ca="1" si="26">+C$11+C$12*F131</f>
        <v>-2.2271280275371536E-2</v>
      </c>
      <c r="Q131" s="79">
        <f t="shared" si="22"/>
        <v>37842.1446</v>
      </c>
    </row>
    <row r="132" spans="1:33">
      <c r="A132" s="39" t="s">
        <v>407</v>
      </c>
      <c r="B132" s="40" t="s">
        <v>610</v>
      </c>
      <c r="C132" s="66">
        <v>53097.7621</v>
      </c>
      <c r="D132" s="13"/>
      <c r="E132" s="42">
        <f t="shared" si="24"/>
        <v>30261.95842097959</v>
      </c>
      <c r="F132" s="1">
        <f t="shared" si="25"/>
        <v>30262</v>
      </c>
      <c r="G132" s="1">
        <f t="shared" si="17"/>
        <v>-2.1456178117659874E-2</v>
      </c>
      <c r="J132" s="1">
        <f t="shared" si="23"/>
        <v>-2.1456178117659874E-2</v>
      </c>
      <c r="O132" s="1">
        <f t="shared" ca="1" si="26"/>
        <v>-2.06406763123963E-2</v>
      </c>
      <c r="Q132" s="79">
        <f t="shared" si="22"/>
        <v>38079.2621</v>
      </c>
      <c r="AA132" s="1" t="s">
        <v>38</v>
      </c>
      <c r="AC132" s="1">
        <v>6</v>
      </c>
      <c r="AE132" s="1" t="s">
        <v>43</v>
      </c>
      <c r="AG132" s="1" t="s">
        <v>40</v>
      </c>
    </row>
    <row r="133" spans="1:33">
      <c r="A133" s="39" t="s">
        <v>407</v>
      </c>
      <c r="B133" s="40" t="s">
        <v>610</v>
      </c>
      <c r="C133" s="66">
        <v>53141.626900000003</v>
      </c>
      <c r="D133" s="13"/>
      <c r="E133" s="42">
        <f t="shared" si="24"/>
        <v>30346.962162304259</v>
      </c>
      <c r="F133" s="1">
        <f t="shared" si="25"/>
        <v>30347</v>
      </c>
      <c r="G133" s="1">
        <f t="shared" si="17"/>
        <v>-1.9525528288795613E-2</v>
      </c>
      <c r="J133" s="1">
        <f t="shared" si="23"/>
        <v>-1.9525528288795613E-2</v>
      </c>
      <c r="O133" s="1">
        <f t="shared" ca="1" si="26"/>
        <v>-2.0339041194109272E-2</v>
      </c>
      <c r="Q133" s="79">
        <f t="shared" si="22"/>
        <v>38123.126900000003</v>
      </c>
      <c r="AA133" s="1" t="s">
        <v>38</v>
      </c>
      <c r="AC133" s="1">
        <v>6</v>
      </c>
      <c r="AE133" s="1" t="s">
        <v>43</v>
      </c>
      <c r="AG133" s="1" t="s">
        <v>40</v>
      </c>
    </row>
    <row r="134" spans="1:33">
      <c r="A134" s="50" t="s">
        <v>616</v>
      </c>
      <c r="B134" s="45" t="s">
        <v>42</v>
      </c>
      <c r="C134" s="69">
        <v>53462.600700000003</v>
      </c>
      <c r="D134" s="41">
        <v>6.9999999999999999E-4</v>
      </c>
      <c r="E134" s="1">
        <f t="shared" si="24"/>
        <v>30968.963718613482</v>
      </c>
      <c r="F134" s="1">
        <f t="shared" si="25"/>
        <v>30969</v>
      </c>
      <c r="G134" s="1">
        <f t="shared" si="17"/>
        <v>-1.8722420194535516E-2</v>
      </c>
      <c r="J134" s="1">
        <f t="shared" si="23"/>
        <v>-1.8722420194535516E-2</v>
      </c>
      <c r="O134" s="1">
        <f t="shared" ca="1" si="26"/>
        <v>-1.8131781857938234E-2</v>
      </c>
      <c r="Q134" s="79">
        <f t="shared" si="22"/>
        <v>38444.100700000003</v>
      </c>
    </row>
    <row r="135" spans="1:33">
      <c r="A135" s="51" t="s">
        <v>617</v>
      </c>
      <c r="B135" s="45" t="s">
        <v>42</v>
      </c>
      <c r="C135" s="69">
        <v>53462.604299999999</v>
      </c>
      <c r="D135" s="41">
        <v>3.5999999999999999E-3</v>
      </c>
      <c r="E135" s="1">
        <f t="shared" si="24"/>
        <v>30968.970694901265</v>
      </c>
      <c r="F135" s="1">
        <f t="shared" si="25"/>
        <v>30969</v>
      </c>
      <c r="G135" s="1">
        <f t="shared" si="17"/>
        <v>-1.5122420198167674E-2</v>
      </c>
      <c r="J135" s="1">
        <f t="shared" si="23"/>
        <v>-1.5122420198167674E-2</v>
      </c>
      <c r="O135" s="1">
        <f t="shared" ca="1" si="26"/>
        <v>-1.8131781857938234E-2</v>
      </c>
      <c r="Q135" s="79">
        <f t="shared" si="22"/>
        <v>38444.104299999999</v>
      </c>
    </row>
    <row r="136" spans="1:33">
      <c r="A136" s="51" t="s">
        <v>617</v>
      </c>
      <c r="B136" s="45" t="s">
        <v>42</v>
      </c>
      <c r="C136" s="69">
        <v>53463.6325</v>
      </c>
      <c r="D136" s="41">
        <v>4.4000000000000003E-3</v>
      </c>
      <c r="E136" s="1">
        <f t="shared" si="24"/>
        <v>30970.963200209168</v>
      </c>
      <c r="F136" s="1">
        <f t="shared" si="25"/>
        <v>30971</v>
      </c>
      <c r="G136" s="1">
        <f t="shared" si="17"/>
        <v>-1.8989934324054047E-2</v>
      </c>
      <c r="J136" s="1">
        <f t="shared" si="23"/>
        <v>-1.8989934324054047E-2</v>
      </c>
      <c r="O136" s="1">
        <f t="shared" ca="1" si="26"/>
        <v>-1.8124684561037357E-2</v>
      </c>
      <c r="Q136" s="79">
        <f t="shared" si="22"/>
        <v>38445.1325</v>
      </c>
    </row>
    <row r="137" spans="1:33">
      <c r="A137" s="39" t="s">
        <v>544</v>
      </c>
      <c r="B137" s="40" t="s">
        <v>610</v>
      </c>
      <c r="C137" s="66">
        <v>53469.826500000003</v>
      </c>
      <c r="D137" s="13"/>
      <c r="E137" s="42">
        <f t="shared" si="24"/>
        <v>30982.966290928041</v>
      </c>
      <c r="F137" s="1">
        <f t="shared" si="25"/>
        <v>30983</v>
      </c>
      <c r="G137" s="1">
        <f t="shared" si="17"/>
        <v>-1.7395019051036797E-2</v>
      </c>
      <c r="K137" s="1">
        <f>G137</f>
        <v>-1.7395019051036797E-2</v>
      </c>
      <c r="O137" s="1">
        <f t="shared" ca="1" si="26"/>
        <v>-1.8082100779632126E-2</v>
      </c>
      <c r="Q137" s="79">
        <f t="shared" si="22"/>
        <v>38451.326500000003</v>
      </c>
    </row>
    <row r="138" spans="1:33">
      <c r="A138" s="52" t="s">
        <v>618</v>
      </c>
      <c r="B138" s="45"/>
      <c r="C138" s="69">
        <v>53499.756699999998</v>
      </c>
      <c r="D138" s="41">
        <v>2.0000000000000001E-4</v>
      </c>
      <c r="E138" s="42">
        <f t="shared" si="24"/>
        <v>31040.966760064912</v>
      </c>
      <c r="F138" s="1">
        <f t="shared" si="25"/>
        <v>31041</v>
      </c>
      <c r="G138" s="1">
        <f t="shared" si="17"/>
        <v>-1.7152928587165661E-2</v>
      </c>
      <c r="K138" s="1">
        <f>G138</f>
        <v>-1.7152928587165661E-2</v>
      </c>
      <c r="O138" s="1">
        <f t="shared" ca="1" si="26"/>
        <v>-1.7876279169506862E-2</v>
      </c>
      <c r="Q138" s="79">
        <f t="shared" si="22"/>
        <v>38481.256699999998</v>
      </c>
    </row>
    <row r="139" spans="1:33">
      <c r="A139" s="51" t="s">
        <v>619</v>
      </c>
      <c r="B139" s="53" t="s">
        <v>610</v>
      </c>
      <c r="C139" s="71">
        <v>53515.957999999999</v>
      </c>
      <c r="D139" s="46">
        <v>6.9999999999999999E-4</v>
      </c>
      <c r="E139" s="42">
        <f t="shared" si="24"/>
        <v>31072.362574347051</v>
      </c>
      <c r="F139" s="1">
        <f t="shared" si="25"/>
        <v>31072.5</v>
      </c>
      <c r="O139" s="1">
        <f t="shared" ca="1" si="26"/>
        <v>-1.7764496743318134E-2</v>
      </c>
      <c r="Q139" s="79">
        <f t="shared" si="22"/>
        <v>38497.457999999999</v>
      </c>
      <c r="U139" s="1">
        <f>+C139-(C$7+F139*C$8)</f>
        <v>-7.0916276010393631E-2</v>
      </c>
    </row>
    <row r="140" spans="1:33">
      <c r="A140" s="51" t="s">
        <v>619</v>
      </c>
      <c r="B140" s="53" t="s">
        <v>610</v>
      </c>
      <c r="C140" s="71">
        <v>53522.797500000001</v>
      </c>
      <c r="D140" s="46">
        <v>5.9999999999999995E-4</v>
      </c>
      <c r="E140" s="42">
        <f t="shared" si="24"/>
        <v>31085.616552224306</v>
      </c>
      <c r="F140" s="1">
        <f t="shared" si="25"/>
        <v>31085.5</v>
      </c>
      <c r="O140" s="1">
        <f t="shared" ca="1" si="26"/>
        <v>-1.7718364313462465E-2</v>
      </c>
      <c r="Q140" s="79">
        <f t="shared" si="22"/>
        <v>38504.297500000001</v>
      </c>
      <c r="U140" s="1">
        <f>+C140-(C$7+F140*C$8)</f>
        <v>6.0144882198073901E-2</v>
      </c>
    </row>
    <row r="141" spans="1:33">
      <c r="A141" s="39" t="s">
        <v>544</v>
      </c>
      <c r="B141" s="40" t="s">
        <v>610</v>
      </c>
      <c r="C141" s="66">
        <v>53792.864999999998</v>
      </c>
      <c r="D141" s="13"/>
      <c r="E141" s="42">
        <f t="shared" si="24"/>
        <v>31608.968942072137</v>
      </c>
      <c r="F141" s="1">
        <f t="shared" si="25"/>
        <v>31609</v>
      </c>
      <c r="G141" s="1">
        <f t="shared" ref="G141:G172" si="27">+C141-(C$7+F141*C$8)</f>
        <v>-1.6026939199946355E-2</v>
      </c>
      <c r="K141" s="1">
        <f t="shared" ref="K141:K155" si="28">G141</f>
        <v>-1.6026939199946355E-2</v>
      </c>
      <c r="O141" s="1">
        <f t="shared" ca="1" si="26"/>
        <v>-1.5860646849659349E-2</v>
      </c>
      <c r="Q141" s="79">
        <f t="shared" si="22"/>
        <v>38774.364999999998</v>
      </c>
      <c r="AA141" s="1" t="s">
        <v>34</v>
      </c>
      <c r="AB141" s="1" t="s">
        <v>35</v>
      </c>
      <c r="AG141" s="1" t="s">
        <v>36</v>
      </c>
    </row>
    <row r="142" spans="1:33">
      <c r="A142" s="39" t="s">
        <v>554</v>
      </c>
      <c r="B142" s="40" t="s">
        <v>42</v>
      </c>
      <c r="C142" s="66">
        <v>53920.068700000003</v>
      </c>
      <c r="D142" s="13"/>
      <c r="E142" s="42">
        <f t="shared" si="24"/>
        <v>31855.471614154078</v>
      </c>
      <c r="F142" s="1">
        <f t="shared" si="25"/>
        <v>31855.5</v>
      </c>
      <c r="G142" s="1">
        <f t="shared" si="27"/>
        <v>-1.4648054719145875E-2</v>
      </c>
      <c r="K142" s="1">
        <f t="shared" si="28"/>
        <v>-1.4648054719145875E-2</v>
      </c>
      <c r="O142" s="1">
        <f t="shared" ca="1" si="26"/>
        <v>-1.4985905006626943E-2</v>
      </c>
      <c r="Q142" s="79">
        <f t="shared" si="22"/>
        <v>38901.568700000003</v>
      </c>
    </row>
    <row r="143" spans="1:33">
      <c r="A143" s="39" t="s">
        <v>554</v>
      </c>
      <c r="B143" s="40" t="s">
        <v>610</v>
      </c>
      <c r="C143" s="66">
        <v>53942.000800000002</v>
      </c>
      <c r="D143" s="13"/>
      <c r="E143" s="42">
        <f t="shared" si="24"/>
        <v>31897.972903459089</v>
      </c>
      <c r="F143" s="1">
        <f t="shared" si="25"/>
        <v>31898</v>
      </c>
      <c r="G143" s="1">
        <f t="shared" si="27"/>
        <v>-1.3982729804411065E-2</v>
      </c>
      <c r="K143" s="1">
        <f t="shared" si="28"/>
        <v>-1.3982729804411065E-2</v>
      </c>
      <c r="O143" s="1">
        <f t="shared" ca="1" si="26"/>
        <v>-1.4835087447483422E-2</v>
      </c>
      <c r="Q143" s="79">
        <f t="shared" si="22"/>
        <v>38923.500800000002</v>
      </c>
    </row>
    <row r="144" spans="1:33">
      <c r="A144" s="39" t="s">
        <v>544</v>
      </c>
      <c r="B144" s="40" t="s">
        <v>610</v>
      </c>
      <c r="C144" s="66">
        <v>53946.643199999999</v>
      </c>
      <c r="D144" s="13"/>
      <c r="E144" s="42">
        <f t="shared" si="24"/>
        <v>31906.969214139302</v>
      </c>
      <c r="F144" s="1">
        <f t="shared" si="25"/>
        <v>31907</v>
      </c>
      <c r="G144" s="1">
        <f t="shared" si="27"/>
        <v>-1.5886543362285011E-2</v>
      </c>
      <c r="K144" s="1">
        <f t="shared" si="28"/>
        <v>-1.5886543362285011E-2</v>
      </c>
      <c r="O144" s="1">
        <f t="shared" ca="1" si="26"/>
        <v>-1.4803149611429506E-2</v>
      </c>
      <c r="Q144" s="79">
        <f t="shared" si="22"/>
        <v>38928.143199999999</v>
      </c>
    </row>
    <row r="145" spans="1:33">
      <c r="A145" s="39" t="s">
        <v>544</v>
      </c>
      <c r="B145" s="40" t="s">
        <v>42</v>
      </c>
      <c r="C145" s="66">
        <v>54170.862800000003</v>
      </c>
      <c r="D145" s="13"/>
      <c r="E145" s="42">
        <f t="shared" si="24"/>
        <v>32341.474897017575</v>
      </c>
      <c r="F145" s="1">
        <f t="shared" si="25"/>
        <v>32341.5</v>
      </c>
      <c r="G145" s="1">
        <f t="shared" si="27"/>
        <v>-1.2953986333741341E-2</v>
      </c>
      <c r="K145" s="1">
        <f t="shared" si="28"/>
        <v>-1.2953986333741341E-2</v>
      </c>
      <c r="O145" s="1">
        <f t="shared" ca="1" si="26"/>
        <v>-1.326126185971517E-2</v>
      </c>
      <c r="Q145" s="79">
        <f t="shared" si="22"/>
        <v>39152.362800000003</v>
      </c>
      <c r="AA145" s="1" t="s">
        <v>38</v>
      </c>
      <c r="AC145" s="1">
        <v>7</v>
      </c>
      <c r="AE145" s="1" t="s">
        <v>43</v>
      </c>
      <c r="AG145" s="1" t="s">
        <v>40</v>
      </c>
    </row>
    <row r="146" spans="1:33">
      <c r="A146" s="39" t="s">
        <v>544</v>
      </c>
      <c r="B146" s="40" t="s">
        <v>42</v>
      </c>
      <c r="C146" s="66">
        <v>54200.791499999999</v>
      </c>
      <c r="D146" s="13"/>
      <c r="E146" s="42">
        <f t="shared" si="24"/>
        <v>32399.472459367866</v>
      </c>
      <c r="F146" s="1">
        <f t="shared" si="25"/>
        <v>32399.5</v>
      </c>
      <c r="G146" s="1">
        <f t="shared" si="27"/>
        <v>-1.4211895868356805E-2</v>
      </c>
      <c r="K146" s="1">
        <f t="shared" si="28"/>
        <v>-1.4211895868356805E-2</v>
      </c>
      <c r="O146" s="1">
        <f t="shared" ca="1" si="26"/>
        <v>-1.3055440249589906E-2</v>
      </c>
      <c r="Q146" s="79">
        <f t="shared" si="22"/>
        <v>39182.291499999999</v>
      </c>
      <c r="AA146" s="1" t="s">
        <v>38</v>
      </c>
      <c r="AC146" s="1">
        <v>9</v>
      </c>
      <c r="AE146" s="1" t="s">
        <v>43</v>
      </c>
      <c r="AG146" s="1" t="s">
        <v>40</v>
      </c>
    </row>
    <row r="147" spans="1:33">
      <c r="A147" s="39" t="s">
        <v>544</v>
      </c>
      <c r="B147" s="40" t="s">
        <v>42</v>
      </c>
      <c r="C147" s="66">
        <v>54260.652499999997</v>
      </c>
      <c r="D147" s="13"/>
      <c r="E147" s="42">
        <f t="shared" si="24"/>
        <v>32515.474560356248</v>
      </c>
      <c r="F147" s="1">
        <f t="shared" si="25"/>
        <v>32515.5</v>
      </c>
      <c r="G147" s="1">
        <f t="shared" si="27"/>
        <v>-1.312771494849585E-2</v>
      </c>
      <c r="K147" s="1">
        <f t="shared" si="28"/>
        <v>-1.312771494849585E-2</v>
      </c>
      <c r="O147" s="1">
        <f t="shared" ca="1" si="26"/>
        <v>-1.2643797029339349E-2</v>
      </c>
      <c r="Q147" s="79">
        <f t="shared" si="22"/>
        <v>39242.152499999997</v>
      </c>
      <c r="AA147" s="1" t="s">
        <v>38</v>
      </c>
      <c r="AC147" s="1">
        <v>23</v>
      </c>
      <c r="AE147" s="1" t="s">
        <v>39</v>
      </c>
      <c r="AG147" s="1" t="s">
        <v>40</v>
      </c>
    </row>
    <row r="148" spans="1:33">
      <c r="A148" s="50" t="s">
        <v>620</v>
      </c>
      <c r="B148" s="45" t="s">
        <v>42</v>
      </c>
      <c r="C148" s="69">
        <v>54554.797700000003</v>
      </c>
      <c r="D148" s="41">
        <v>5.0000000000000001E-4</v>
      </c>
      <c r="E148" s="42">
        <f t="shared" si="24"/>
        <v>33085.486107033554</v>
      </c>
      <c r="F148" s="1">
        <f t="shared" si="25"/>
        <v>33085.5</v>
      </c>
      <c r="G148" s="1">
        <f t="shared" si="27"/>
        <v>-7.1692396741127595E-3</v>
      </c>
      <c r="K148" s="1">
        <f t="shared" si="28"/>
        <v>-7.1692396741127595E-3</v>
      </c>
      <c r="O148" s="1">
        <f t="shared" ca="1" si="26"/>
        <v>-1.0621067412590973E-2</v>
      </c>
      <c r="Q148" s="79">
        <f t="shared" si="22"/>
        <v>39536.297700000003</v>
      </c>
    </row>
    <row r="149" spans="1:33">
      <c r="A149" s="39" t="s">
        <v>583</v>
      </c>
      <c r="B149" s="40" t="s">
        <v>610</v>
      </c>
      <c r="C149" s="66">
        <v>54577.239600000001</v>
      </c>
      <c r="D149" s="13"/>
      <c r="E149" s="42">
        <f t="shared" si="24"/>
        <v>33128.975316204313</v>
      </c>
      <c r="F149" s="1">
        <f t="shared" si="25"/>
        <v>33129</v>
      </c>
      <c r="G149" s="1">
        <f t="shared" si="27"/>
        <v>-1.2737671830109321E-2</v>
      </c>
      <c r="K149" s="1">
        <f t="shared" si="28"/>
        <v>-1.2737671830109321E-2</v>
      </c>
      <c r="O149" s="1">
        <f t="shared" ca="1" si="26"/>
        <v>-1.0466701204997028E-2</v>
      </c>
      <c r="Q149" s="79">
        <f t="shared" ref="Q149:Q180" si="29">+C149-15018.5</f>
        <v>39558.739600000001</v>
      </c>
    </row>
    <row r="150" spans="1:33">
      <c r="A150" s="50" t="s">
        <v>620</v>
      </c>
      <c r="B150" s="45" t="s">
        <v>610</v>
      </c>
      <c r="C150" s="69">
        <v>54590.658199999998</v>
      </c>
      <c r="D150" s="41">
        <v>5.0000000000000001E-4</v>
      </c>
      <c r="E150" s="42">
        <f t="shared" si="24"/>
        <v>33154.978653808474</v>
      </c>
      <c r="F150" s="1">
        <f t="shared" si="25"/>
        <v>33155</v>
      </c>
      <c r="G150" s="1">
        <f t="shared" si="27"/>
        <v>-1.1015355412382632E-2</v>
      </c>
      <c r="K150" s="1">
        <f t="shared" si="28"/>
        <v>-1.1015355412382632E-2</v>
      </c>
      <c r="O150" s="1">
        <f t="shared" ca="1" si="26"/>
        <v>-1.037443634528569E-2</v>
      </c>
      <c r="Q150" s="79">
        <f t="shared" si="29"/>
        <v>39572.158199999998</v>
      </c>
    </row>
    <row r="151" spans="1:33">
      <c r="A151" s="50" t="s">
        <v>621</v>
      </c>
      <c r="B151" s="45" t="s">
        <v>610</v>
      </c>
      <c r="C151" s="69">
        <v>54933.822399999997</v>
      </c>
      <c r="D151" s="41">
        <v>4.0000000000000002E-4</v>
      </c>
      <c r="E151" s="42">
        <f t="shared" si="24"/>
        <v>33819.982048071834</v>
      </c>
      <c r="F151" s="1">
        <f t="shared" si="25"/>
        <v>33820</v>
      </c>
      <c r="G151" s="1">
        <f t="shared" si="27"/>
        <v>-9.2638009373331442E-3</v>
      </c>
      <c r="K151" s="1">
        <f t="shared" si="28"/>
        <v>-9.2638009373331442E-3</v>
      </c>
      <c r="O151" s="1">
        <f t="shared" ca="1" si="26"/>
        <v>-8.0145851257459183E-3</v>
      </c>
      <c r="Q151" s="79">
        <f t="shared" si="29"/>
        <v>39915.322399999997</v>
      </c>
    </row>
    <row r="152" spans="1:33">
      <c r="A152" s="50" t="s">
        <v>621</v>
      </c>
      <c r="B152" s="45" t="s">
        <v>610</v>
      </c>
      <c r="C152" s="69">
        <v>55009.680800000002</v>
      </c>
      <c r="D152" s="41">
        <v>2.9999999999999997E-4</v>
      </c>
      <c r="E152" s="42">
        <f t="shared" si="24"/>
        <v>33966.984834153227</v>
      </c>
      <c r="F152" s="1">
        <f t="shared" si="25"/>
        <v>33967</v>
      </c>
      <c r="G152" s="1">
        <f t="shared" si="27"/>
        <v>-7.8260888913064264E-3</v>
      </c>
      <c r="K152" s="1">
        <f t="shared" si="28"/>
        <v>-7.8260888913064264E-3</v>
      </c>
      <c r="O152" s="1">
        <f t="shared" ca="1" si="26"/>
        <v>-7.4929338035318732E-3</v>
      </c>
      <c r="Q152" s="79">
        <f t="shared" si="29"/>
        <v>39991.180800000002</v>
      </c>
    </row>
    <row r="153" spans="1:33">
      <c r="A153" s="50" t="s">
        <v>622</v>
      </c>
      <c r="B153" s="45" t="s">
        <v>42</v>
      </c>
      <c r="C153" s="69">
        <v>55263.828399999999</v>
      </c>
      <c r="D153" s="41">
        <v>1E-4</v>
      </c>
      <c r="E153" s="42">
        <f t="shared" si="24"/>
        <v>34459.486722881375</v>
      </c>
      <c r="F153" s="1">
        <f t="shared" si="25"/>
        <v>34459.5</v>
      </c>
      <c r="G153" s="1">
        <f t="shared" si="27"/>
        <v>-6.8514414015226066E-3</v>
      </c>
      <c r="K153" s="1">
        <f t="shared" si="28"/>
        <v>-6.8514414015226066E-3</v>
      </c>
      <c r="O153" s="1">
        <f t="shared" ca="1" si="26"/>
        <v>-5.7452244416922593E-3</v>
      </c>
      <c r="Q153" s="79">
        <f t="shared" si="29"/>
        <v>40245.328399999999</v>
      </c>
    </row>
    <row r="154" spans="1:33">
      <c r="A154" s="43" t="s">
        <v>623</v>
      </c>
      <c r="B154" s="44" t="s">
        <v>42</v>
      </c>
      <c r="C154" s="68">
        <v>55652.920599999998</v>
      </c>
      <c r="D154" s="43">
        <v>2.9999999999999997E-4</v>
      </c>
      <c r="E154" s="42">
        <f t="shared" si="24"/>
        <v>35213.492046517698</v>
      </c>
      <c r="F154" s="1">
        <f t="shared" si="25"/>
        <v>35213.5</v>
      </c>
      <c r="G154" s="1">
        <f t="shared" si="27"/>
        <v>-4.1042653538170271E-3</v>
      </c>
      <c r="K154" s="1">
        <f t="shared" si="28"/>
        <v>-4.1042653538170271E-3</v>
      </c>
      <c r="O154" s="1">
        <f t="shared" ca="1" si="26"/>
        <v>-3.0695435100637075E-3</v>
      </c>
      <c r="Q154" s="79">
        <f t="shared" si="29"/>
        <v>40634.420599999998</v>
      </c>
    </row>
    <row r="155" spans="1:33">
      <c r="A155" s="39" t="s">
        <v>590</v>
      </c>
      <c r="B155" s="40" t="s">
        <v>610</v>
      </c>
      <c r="C155" s="66">
        <v>55668.143600000003</v>
      </c>
      <c r="D155" s="13"/>
      <c r="E155" s="42">
        <f t="shared" si="24"/>
        <v>35242.992054592185</v>
      </c>
      <c r="F155" s="1">
        <f t="shared" si="25"/>
        <v>35243</v>
      </c>
      <c r="G155" s="1">
        <f t="shared" si="27"/>
        <v>-4.1000986457220279E-3</v>
      </c>
      <c r="K155" s="1">
        <f t="shared" si="28"/>
        <v>-4.1000986457220279E-3</v>
      </c>
      <c r="O155" s="1">
        <f t="shared" ca="1" si="26"/>
        <v>-2.9648583807758699E-3</v>
      </c>
      <c r="Q155" s="79">
        <f t="shared" si="29"/>
        <v>40649.643600000003</v>
      </c>
    </row>
    <row r="156" spans="1:33">
      <c r="A156" s="50" t="s">
        <v>624</v>
      </c>
      <c r="B156" s="45" t="s">
        <v>610</v>
      </c>
      <c r="C156" s="69">
        <v>55691.365299999998</v>
      </c>
      <c r="D156" s="41">
        <v>2.9999999999999997E-4</v>
      </c>
      <c r="E156" s="42">
        <f t="shared" si="24"/>
        <v>35287.992405213146</v>
      </c>
      <c r="F156" s="1">
        <f t="shared" si="25"/>
        <v>35288</v>
      </c>
      <c r="G156" s="1">
        <f t="shared" si="27"/>
        <v>-3.9191663890960626E-3</v>
      </c>
      <c r="J156" s="1">
        <f>G156</f>
        <v>-3.9191663890960626E-3</v>
      </c>
      <c r="O156" s="1">
        <f t="shared" ca="1" si="26"/>
        <v>-2.8051692005062467E-3</v>
      </c>
      <c r="Q156" s="79">
        <f t="shared" si="29"/>
        <v>40672.865299999998</v>
      </c>
    </row>
    <row r="157" spans="1:33">
      <c r="A157" s="50" t="s">
        <v>625</v>
      </c>
      <c r="B157" s="45" t="s">
        <v>610</v>
      </c>
      <c r="C157" s="69">
        <v>55701.685599999997</v>
      </c>
      <c r="D157" s="41">
        <v>2.0000000000000001E-4</v>
      </c>
      <c r="E157" s="42">
        <f t="shared" si="24"/>
        <v>35307.991678242841</v>
      </c>
      <c r="F157" s="1">
        <f t="shared" si="25"/>
        <v>35308</v>
      </c>
      <c r="G157" s="1">
        <f t="shared" si="27"/>
        <v>-4.2943076114170253E-3</v>
      </c>
      <c r="K157" s="1">
        <f t="shared" ref="K157:K191" si="30">G157</f>
        <v>-4.2943076114170253E-3</v>
      </c>
      <c r="O157" s="1">
        <f t="shared" ca="1" si="26"/>
        <v>-2.7341962314975377E-3</v>
      </c>
      <c r="Q157" s="79">
        <f t="shared" si="29"/>
        <v>40683.185599999997</v>
      </c>
    </row>
    <row r="158" spans="1:33">
      <c r="A158" s="50" t="s">
        <v>626</v>
      </c>
      <c r="B158" s="45" t="s">
        <v>610</v>
      </c>
      <c r="C158" s="69">
        <v>55701.685599999997</v>
      </c>
      <c r="D158" s="41">
        <v>2.0000000000000001E-4</v>
      </c>
      <c r="E158" s="42">
        <f t="shared" si="24"/>
        <v>35307.991678242841</v>
      </c>
      <c r="F158" s="1">
        <f t="shared" si="25"/>
        <v>35308</v>
      </c>
      <c r="G158" s="1">
        <f t="shared" si="27"/>
        <v>-4.2943076114170253E-3</v>
      </c>
      <c r="K158" s="1">
        <f t="shared" si="30"/>
        <v>-4.2943076114170253E-3</v>
      </c>
      <c r="O158" s="1">
        <f t="shared" ca="1" si="26"/>
        <v>-2.7341962314975377E-3</v>
      </c>
      <c r="Q158" s="79">
        <f t="shared" si="29"/>
        <v>40683.185599999997</v>
      </c>
    </row>
    <row r="159" spans="1:33">
      <c r="A159" s="41" t="s">
        <v>627</v>
      </c>
      <c r="B159" s="45" t="s">
        <v>610</v>
      </c>
      <c r="C159" s="69">
        <v>56029.8851</v>
      </c>
      <c r="D159" s="41">
        <v>2.0000000000000001E-4</v>
      </c>
      <c r="E159" s="42">
        <f t="shared" si="24"/>
        <v>35943.995613080857</v>
      </c>
      <c r="F159" s="1">
        <f t="shared" si="25"/>
        <v>35944</v>
      </c>
      <c r="G159" s="1">
        <f t="shared" si="27"/>
        <v>-2.2637983638560399E-3</v>
      </c>
      <c r="K159" s="1">
        <f t="shared" si="30"/>
        <v>-2.2637983638560399E-3</v>
      </c>
      <c r="O159" s="1">
        <f t="shared" ca="1" si="26"/>
        <v>-4.7725581702040554E-4</v>
      </c>
      <c r="Q159" s="79">
        <f t="shared" si="29"/>
        <v>41011.3851</v>
      </c>
    </row>
    <row r="160" spans="1:33">
      <c r="A160" s="50" t="s">
        <v>628</v>
      </c>
      <c r="B160" s="45" t="s">
        <v>42</v>
      </c>
      <c r="C160" s="69">
        <v>56070.395879999996</v>
      </c>
      <c r="D160" s="41">
        <v>2.9999999999999997E-4</v>
      </c>
      <c r="E160" s="42">
        <f t="shared" si="24"/>
        <v>36022.49974085483</v>
      </c>
      <c r="F160" s="1">
        <f t="shared" si="25"/>
        <v>36022.5</v>
      </c>
      <c r="G160" s="1">
        <f t="shared" si="27"/>
        <v>-1.337276553385891E-4</v>
      </c>
      <c r="K160" s="1">
        <f t="shared" si="30"/>
        <v>-1.337276553385891E-4</v>
      </c>
      <c r="O160" s="1">
        <f t="shared" ca="1" si="26"/>
        <v>-1.9868691366120572E-4</v>
      </c>
      <c r="Q160" s="79">
        <f t="shared" si="29"/>
        <v>41051.895879999996</v>
      </c>
    </row>
    <row r="161" spans="1:17">
      <c r="A161" s="50" t="s">
        <v>629</v>
      </c>
      <c r="B161" s="45" t="s">
        <v>610</v>
      </c>
      <c r="C161" s="69">
        <v>56382.855900000002</v>
      </c>
      <c r="D161" s="41">
        <v>1E-4</v>
      </c>
      <c r="E161" s="42">
        <f t="shared" si="24"/>
        <v>36628.002802863055</v>
      </c>
      <c r="F161" s="1">
        <f t="shared" si="25"/>
        <v>36628</v>
      </c>
      <c r="G161" s="1">
        <f t="shared" si="27"/>
        <v>1.4463719489867799E-3</v>
      </c>
      <c r="K161" s="1">
        <f t="shared" si="30"/>
        <v>1.4463719489867799E-3</v>
      </c>
      <c r="O161" s="1">
        <f t="shared" ca="1" si="26"/>
        <v>1.9500197230776506E-3</v>
      </c>
      <c r="Q161" s="79">
        <f t="shared" si="29"/>
        <v>41364.355900000002</v>
      </c>
    </row>
    <row r="162" spans="1:17">
      <c r="A162" s="50" t="s">
        <v>629</v>
      </c>
      <c r="B162" s="45" t="s">
        <v>42</v>
      </c>
      <c r="C162" s="69">
        <v>56417.687899999997</v>
      </c>
      <c r="D162" s="41">
        <v>1E-4</v>
      </c>
      <c r="E162" s="42">
        <f t="shared" si="24"/>
        <v>36695.502262972761</v>
      </c>
      <c r="F162" s="1">
        <f t="shared" si="25"/>
        <v>36695.5</v>
      </c>
      <c r="G162" s="1">
        <f t="shared" si="27"/>
        <v>1.16777033690596E-3</v>
      </c>
      <c r="K162" s="1">
        <f t="shared" si="30"/>
        <v>1.16777033690596E-3</v>
      </c>
      <c r="O162" s="1">
        <f t="shared" ca="1" si="26"/>
        <v>2.1895534934820715E-3</v>
      </c>
      <c r="Q162" s="79">
        <f t="shared" si="29"/>
        <v>41399.187899999997</v>
      </c>
    </row>
    <row r="163" spans="1:17">
      <c r="A163" s="39" t="s">
        <v>596</v>
      </c>
      <c r="B163" s="40" t="s">
        <v>42</v>
      </c>
      <c r="C163" s="66">
        <v>56447.624000000003</v>
      </c>
      <c r="D163" s="13"/>
      <c r="E163" s="42">
        <f t="shared" ref="E163:E191" si="31">+(C163-C$7)/C$8</f>
        <v>36753.514165470195</v>
      </c>
      <c r="F163" s="1">
        <f t="shared" ref="F163:F192" si="32">ROUND(2*E163,0)/2</f>
        <v>36753.5</v>
      </c>
      <c r="G163" s="1">
        <f t="shared" si="27"/>
        <v>7.3098608045256697E-3</v>
      </c>
      <c r="K163" s="1">
        <f t="shared" si="30"/>
        <v>7.3098608045256697E-3</v>
      </c>
      <c r="O163" s="1">
        <f t="shared" ref="O163:O191" ca="1" si="33">+C$11+C$12*F163</f>
        <v>2.3953751036073223E-3</v>
      </c>
      <c r="Q163" s="79">
        <f t="shared" si="29"/>
        <v>41429.124000000003</v>
      </c>
    </row>
    <row r="164" spans="1:17">
      <c r="A164" s="41" t="s">
        <v>630</v>
      </c>
      <c r="B164" s="45" t="s">
        <v>610</v>
      </c>
      <c r="C164" s="72">
        <v>56800.329310000001</v>
      </c>
      <c r="D164" s="41">
        <v>1E-4</v>
      </c>
      <c r="E164" s="42">
        <f t="shared" si="31"/>
        <v>37437.006873406252</v>
      </c>
      <c r="F164" s="1">
        <f t="shared" si="32"/>
        <v>37437</v>
      </c>
      <c r="G164" s="1">
        <f t="shared" si="27"/>
        <v>3.5469096474116668E-3</v>
      </c>
      <c r="K164" s="1">
        <f t="shared" si="30"/>
        <v>3.5469096474116668E-3</v>
      </c>
      <c r="O164" s="1">
        <f t="shared" ca="1" si="33"/>
        <v>4.8208763194801663E-3</v>
      </c>
      <c r="Q164" s="79">
        <f t="shared" si="29"/>
        <v>41781.829310000001</v>
      </c>
    </row>
    <row r="165" spans="1:17">
      <c r="A165" s="50" t="s">
        <v>631</v>
      </c>
      <c r="B165" s="45" t="s">
        <v>610</v>
      </c>
      <c r="C165" s="69">
        <v>56800.330600000001</v>
      </c>
      <c r="D165" s="41">
        <v>1E-4</v>
      </c>
      <c r="E165" s="42">
        <f t="shared" si="31"/>
        <v>37437.009373242712</v>
      </c>
      <c r="F165" s="1">
        <f t="shared" si="32"/>
        <v>37437</v>
      </c>
      <c r="G165" s="1">
        <f t="shared" si="27"/>
        <v>4.836909647565335E-3</v>
      </c>
      <c r="K165" s="1">
        <f t="shared" si="30"/>
        <v>4.836909647565335E-3</v>
      </c>
      <c r="O165" s="1">
        <f t="shared" ca="1" si="33"/>
        <v>4.8208763194801663E-3</v>
      </c>
      <c r="Q165" s="79">
        <f t="shared" si="29"/>
        <v>41781.830600000001</v>
      </c>
    </row>
    <row r="166" spans="1:17">
      <c r="A166" s="54" t="s">
        <v>632</v>
      </c>
      <c r="B166" s="55" t="s">
        <v>42</v>
      </c>
      <c r="C166" s="73">
        <v>57221.673999999999</v>
      </c>
      <c r="D166" s="54">
        <v>1E-4</v>
      </c>
      <c r="E166" s="42">
        <f t="shared" si="31"/>
        <v>38253.51293378447</v>
      </c>
      <c r="F166" s="1">
        <f t="shared" si="32"/>
        <v>38253.5</v>
      </c>
      <c r="G166" s="1">
        <f t="shared" si="27"/>
        <v>6.6742693888954818E-3</v>
      </c>
      <c r="K166" s="1">
        <f t="shared" si="30"/>
        <v>6.6742693888954818E-3</v>
      </c>
      <c r="O166" s="1">
        <f t="shared" ca="1" si="33"/>
        <v>7.7183477792609478E-3</v>
      </c>
      <c r="Q166" s="79">
        <f t="shared" si="29"/>
        <v>42203.173999999999</v>
      </c>
    </row>
    <row r="167" spans="1:17">
      <c r="A167" s="54" t="s">
        <v>633</v>
      </c>
      <c r="B167" s="55" t="s">
        <v>610</v>
      </c>
      <c r="C167" s="73">
        <v>57430.9254</v>
      </c>
      <c r="D167" s="54">
        <v>2.0000000000000001E-4</v>
      </c>
      <c r="E167" s="42">
        <f t="shared" si="31"/>
        <v>38659.012374735372</v>
      </c>
      <c r="F167" s="1">
        <f t="shared" si="32"/>
        <v>38659</v>
      </c>
      <c r="G167" s="1">
        <f t="shared" si="27"/>
        <v>6.3857811837806366E-3</v>
      </c>
      <c r="K167" s="1">
        <f t="shared" si="30"/>
        <v>6.3857811837806366E-3</v>
      </c>
      <c r="O167" s="1">
        <f t="shared" ca="1" si="33"/>
        <v>9.1573247259126578E-3</v>
      </c>
      <c r="Q167" s="79">
        <f t="shared" si="29"/>
        <v>42412.4254</v>
      </c>
    </row>
    <row r="168" spans="1:17">
      <c r="A168" s="54" t="s">
        <v>633</v>
      </c>
      <c r="B168" s="55" t="s">
        <v>42</v>
      </c>
      <c r="C168" s="73">
        <v>57530.779499999997</v>
      </c>
      <c r="D168" s="54">
        <v>2.0000000000000001E-4</v>
      </c>
      <c r="E168" s="42">
        <f t="shared" si="31"/>
        <v>38852.515413313144</v>
      </c>
      <c r="F168" s="1">
        <f t="shared" si="32"/>
        <v>38852.5</v>
      </c>
      <c r="G168" s="1">
        <f t="shared" si="27"/>
        <v>7.9537898927810602E-3</v>
      </c>
      <c r="K168" s="1">
        <f t="shared" si="30"/>
        <v>7.9537898927810602E-3</v>
      </c>
      <c r="O168" s="1">
        <f t="shared" ca="1" si="33"/>
        <v>9.8439882010719626E-3</v>
      </c>
      <c r="Q168" s="79">
        <f t="shared" si="29"/>
        <v>42512.279499999997</v>
      </c>
    </row>
    <row r="169" spans="1:17">
      <c r="A169" s="54" t="s">
        <v>633</v>
      </c>
      <c r="B169" s="55" t="s">
        <v>610</v>
      </c>
      <c r="C169" s="73">
        <v>57597.606899999999</v>
      </c>
      <c r="D169" s="54">
        <v>2.0000000000000001E-4</v>
      </c>
      <c r="E169" s="42">
        <f t="shared" si="31"/>
        <v>38982.017406323474</v>
      </c>
      <c r="F169" s="1">
        <f t="shared" si="32"/>
        <v>38982</v>
      </c>
      <c r="G169" s="1">
        <f t="shared" si="27"/>
        <v>8.9822504960466176E-3</v>
      </c>
      <c r="K169" s="1">
        <f t="shared" si="30"/>
        <v>8.9822504960466176E-3</v>
      </c>
      <c r="O169" s="1">
        <f t="shared" ca="1" si="33"/>
        <v>1.0303538175403387E-2</v>
      </c>
      <c r="Q169" s="79">
        <f t="shared" si="29"/>
        <v>42579.106899999999</v>
      </c>
    </row>
    <row r="170" spans="1:17">
      <c r="A170" s="54" t="s">
        <v>634</v>
      </c>
      <c r="B170" s="55" t="s">
        <v>610</v>
      </c>
      <c r="C170" s="73">
        <v>57614.638400000003</v>
      </c>
      <c r="D170" s="54">
        <v>2.0000000000000001E-4</v>
      </c>
      <c r="E170" s="42">
        <f t="shared" si="31"/>
        <v>39015.022030084925</v>
      </c>
      <c r="F170" s="1">
        <f t="shared" si="32"/>
        <v>39015</v>
      </c>
      <c r="G170" s="1">
        <f t="shared" si="27"/>
        <v>1.1368267492798623E-2</v>
      </c>
      <c r="K170" s="1">
        <f t="shared" si="30"/>
        <v>1.1368267492798623E-2</v>
      </c>
      <c r="O170" s="1">
        <f t="shared" ca="1" si="33"/>
        <v>1.0420643574267779E-2</v>
      </c>
      <c r="Q170" s="79">
        <f t="shared" si="29"/>
        <v>42596.138400000003</v>
      </c>
    </row>
    <row r="171" spans="1:17">
      <c r="A171" s="54" t="s">
        <v>634</v>
      </c>
      <c r="B171" s="55" t="s">
        <v>42</v>
      </c>
      <c r="C171" s="73">
        <v>57620.5743</v>
      </c>
      <c r="D171" s="54">
        <v>4.0000000000000002E-4</v>
      </c>
      <c r="E171" s="42">
        <f t="shared" si="31"/>
        <v>39026.524959726208</v>
      </c>
      <c r="F171" s="1">
        <f t="shared" si="32"/>
        <v>39026.5</v>
      </c>
      <c r="G171" s="1">
        <f t="shared" si="27"/>
        <v>1.2880061294708867E-2</v>
      </c>
      <c r="K171" s="1">
        <f t="shared" si="30"/>
        <v>1.2880061294708867E-2</v>
      </c>
      <c r="O171" s="1">
        <f t="shared" ca="1" si="33"/>
        <v>1.0461453031447771E-2</v>
      </c>
      <c r="Q171" s="79">
        <f t="shared" si="29"/>
        <v>42602.0743</v>
      </c>
    </row>
    <row r="172" spans="1:17">
      <c r="A172" s="56" t="s">
        <v>635</v>
      </c>
      <c r="B172" s="57" t="s">
        <v>610</v>
      </c>
      <c r="C172" s="74">
        <v>57878.847800000003</v>
      </c>
      <c r="D172" s="56">
        <v>4.0000000000000002E-4</v>
      </c>
      <c r="E172" s="42">
        <f t="shared" si="31"/>
        <v>39527.022255622112</v>
      </c>
      <c r="F172" s="1">
        <f t="shared" si="32"/>
        <v>39527</v>
      </c>
      <c r="G172" s="1">
        <f t="shared" si="27"/>
        <v>1.1484652291983366E-2</v>
      </c>
      <c r="K172" s="1">
        <f t="shared" si="30"/>
        <v>1.1484652291983366E-2</v>
      </c>
      <c r="O172" s="1">
        <f t="shared" ca="1" si="33"/>
        <v>1.2237551580890876E-2</v>
      </c>
      <c r="Q172" s="79">
        <f t="shared" si="29"/>
        <v>42860.347800000003</v>
      </c>
    </row>
    <row r="173" spans="1:17">
      <c r="A173" s="56" t="s">
        <v>635</v>
      </c>
      <c r="B173" s="57" t="s">
        <v>610</v>
      </c>
      <c r="C173" s="74">
        <v>57906.713900000002</v>
      </c>
      <c r="D173" s="56">
        <v>1E-4</v>
      </c>
      <c r="E173" s="42">
        <f t="shared" si="31"/>
        <v>39581.022792638738</v>
      </c>
      <c r="F173" s="1">
        <f t="shared" si="32"/>
        <v>39581</v>
      </c>
      <c r="G173" s="1">
        <f t="shared" ref="G173:G191" si="34">+C173-(C$7+F173*C$8)</f>
        <v>1.1761771005694754E-2</v>
      </c>
      <c r="K173" s="1">
        <f t="shared" si="30"/>
        <v>1.1761771005694754E-2</v>
      </c>
      <c r="O173" s="1">
        <f t="shared" ca="1" si="33"/>
        <v>1.2429178597214402E-2</v>
      </c>
      <c r="Q173" s="79">
        <f t="shared" si="29"/>
        <v>42888.213900000002</v>
      </c>
    </row>
    <row r="174" spans="1:17">
      <c r="A174" s="56" t="s">
        <v>635</v>
      </c>
      <c r="B174" s="57" t="s">
        <v>610</v>
      </c>
      <c r="C174" s="74">
        <v>57952.641499999998</v>
      </c>
      <c r="D174" s="56">
        <v>2.0000000000000001E-4</v>
      </c>
      <c r="E174" s="42">
        <f t="shared" si="31"/>
        <v>39670.023946868598</v>
      </c>
      <c r="F174" s="1">
        <f t="shared" si="32"/>
        <v>39670</v>
      </c>
      <c r="G174" s="1">
        <f t="shared" si="34"/>
        <v>1.235739257390378E-2</v>
      </c>
      <c r="K174" s="1">
        <f t="shared" si="30"/>
        <v>1.235739257390378E-2</v>
      </c>
      <c r="O174" s="1">
        <f t="shared" ca="1" si="33"/>
        <v>1.2745008309303196E-2</v>
      </c>
      <c r="Q174" s="79">
        <f t="shared" si="29"/>
        <v>42934.141499999998</v>
      </c>
    </row>
    <row r="175" spans="1:17">
      <c r="A175" s="58" t="s">
        <v>636</v>
      </c>
      <c r="B175" s="59" t="s">
        <v>42</v>
      </c>
      <c r="C175" s="75">
        <v>58162.926399999997</v>
      </c>
      <c r="D175" s="60">
        <v>1E-4</v>
      </c>
      <c r="E175" s="42">
        <f t="shared" si="31"/>
        <v>40077.526163773313</v>
      </c>
      <c r="F175" s="1">
        <f t="shared" si="32"/>
        <v>40077.5</v>
      </c>
      <c r="G175" s="1">
        <f t="shared" si="34"/>
        <v>1.3501390239980537E-2</v>
      </c>
      <c r="K175" s="1">
        <f t="shared" si="30"/>
        <v>1.3501390239980537E-2</v>
      </c>
      <c r="O175" s="1">
        <f t="shared" ca="1" si="33"/>
        <v>1.4191082552855755E-2</v>
      </c>
      <c r="Q175" s="79">
        <f t="shared" si="29"/>
        <v>43144.426399999997</v>
      </c>
    </row>
    <row r="176" spans="1:17">
      <c r="A176" s="58" t="s">
        <v>636</v>
      </c>
      <c r="B176" s="59" t="s">
        <v>42</v>
      </c>
      <c r="C176" s="75">
        <v>58238.783799999997</v>
      </c>
      <c r="D176" s="60">
        <v>2.0000000000000001E-4</v>
      </c>
      <c r="E176" s="42">
        <f t="shared" si="31"/>
        <v>40224.527011996972</v>
      </c>
      <c r="F176" s="1">
        <f t="shared" si="32"/>
        <v>40224.5</v>
      </c>
      <c r="G176" s="1">
        <f t="shared" si="34"/>
        <v>1.393910228216555E-2</v>
      </c>
      <c r="K176" s="1">
        <f t="shared" si="30"/>
        <v>1.393910228216555E-2</v>
      </c>
      <c r="O176" s="1">
        <f t="shared" ca="1" si="33"/>
        <v>1.47127338750698E-2</v>
      </c>
      <c r="Q176" s="79">
        <f t="shared" si="29"/>
        <v>43220.283799999997</v>
      </c>
    </row>
    <row r="177" spans="1:17">
      <c r="A177" s="58" t="s">
        <v>637</v>
      </c>
      <c r="B177" s="59" t="s">
        <v>610</v>
      </c>
      <c r="C177" s="75">
        <v>58563.629699999998</v>
      </c>
      <c r="D177" s="60">
        <v>1E-4</v>
      </c>
      <c r="E177" s="42">
        <f t="shared" si="31"/>
        <v>40854.032147184553</v>
      </c>
      <c r="F177" s="1">
        <f t="shared" si="32"/>
        <v>40854</v>
      </c>
      <c r="G177" s="1">
        <f t="shared" si="34"/>
        <v>1.6589032420597505E-2</v>
      </c>
      <c r="K177" s="1">
        <f t="shared" si="30"/>
        <v>1.6589032420597505E-2</v>
      </c>
      <c r="O177" s="1">
        <f t="shared" ca="1" si="33"/>
        <v>1.6946608074619118E-2</v>
      </c>
      <c r="Q177" s="79">
        <f t="shared" si="29"/>
        <v>43545.129699999998</v>
      </c>
    </row>
    <row r="178" spans="1:17">
      <c r="A178" s="58" t="s">
        <v>637</v>
      </c>
      <c r="B178" s="59" t="s">
        <v>610</v>
      </c>
      <c r="C178" s="75">
        <v>58586.852299999999</v>
      </c>
      <c r="D178" s="60">
        <v>2.0000000000000001E-4</v>
      </c>
      <c r="E178" s="42">
        <f t="shared" si="31"/>
        <v>40899.034241877474</v>
      </c>
      <c r="F178" s="1">
        <f t="shared" si="32"/>
        <v>40899</v>
      </c>
      <c r="G178" s="1">
        <f t="shared" si="34"/>
        <v>1.7669964683591388E-2</v>
      </c>
      <c r="K178" s="1">
        <f t="shared" si="30"/>
        <v>1.7669964683591388E-2</v>
      </c>
      <c r="O178" s="1">
        <f t="shared" ca="1" si="33"/>
        <v>1.7106297254888714E-2</v>
      </c>
      <c r="Q178" s="79">
        <f t="shared" si="29"/>
        <v>43568.352299999999</v>
      </c>
    </row>
    <row r="179" spans="1:17">
      <c r="A179" s="58" t="s">
        <v>637</v>
      </c>
      <c r="B179" s="59" t="s">
        <v>42</v>
      </c>
      <c r="C179" s="75">
        <v>58602.5913</v>
      </c>
      <c r="D179" s="60">
        <v>1E-4</v>
      </c>
      <c r="E179" s="42">
        <f t="shared" si="31"/>
        <v>40929.534184535572</v>
      </c>
      <c r="F179" s="1">
        <f t="shared" si="32"/>
        <v>40929.5</v>
      </c>
      <c r="G179" s="1">
        <f t="shared" si="34"/>
        <v>1.7640374324400909E-2</v>
      </c>
      <c r="K179" s="1">
        <f t="shared" si="30"/>
        <v>1.7640374324400909E-2</v>
      </c>
      <c r="O179" s="1">
        <f t="shared" ca="1" si="33"/>
        <v>1.7214531032627017E-2</v>
      </c>
      <c r="Q179" s="79">
        <f t="shared" si="29"/>
        <v>43584.0913</v>
      </c>
    </row>
    <row r="180" spans="1:17">
      <c r="A180" s="58" t="s">
        <v>637</v>
      </c>
      <c r="B180" s="59" t="s">
        <v>610</v>
      </c>
      <c r="C180" s="75">
        <v>58662.7088</v>
      </c>
      <c r="D180" s="60">
        <v>5.9999999999999995E-4</v>
      </c>
      <c r="E180" s="42">
        <f t="shared" si="31"/>
        <v>41046.033346029188</v>
      </c>
      <c r="F180" s="1">
        <f t="shared" si="32"/>
        <v>41046</v>
      </c>
      <c r="G180" s="1">
        <f t="shared" si="34"/>
        <v>1.720767672668444E-2</v>
      </c>
      <c r="K180" s="1">
        <f t="shared" si="30"/>
        <v>1.720767672668444E-2</v>
      </c>
      <c r="O180" s="1">
        <f t="shared" ca="1" si="33"/>
        <v>1.7627948577102759E-2</v>
      </c>
      <c r="Q180" s="79">
        <f t="shared" si="29"/>
        <v>43644.2088</v>
      </c>
    </row>
    <row r="181" spans="1:17">
      <c r="A181" s="61" t="s">
        <v>638</v>
      </c>
      <c r="B181" s="62" t="s">
        <v>42</v>
      </c>
      <c r="C181" s="76">
        <v>58949.883900000001</v>
      </c>
      <c r="D181" s="63">
        <v>2.9999999999999997E-4</v>
      </c>
      <c r="E181" s="42">
        <f t="shared" si="31"/>
        <v>41602.537830610978</v>
      </c>
      <c r="F181" s="1">
        <f t="shared" si="32"/>
        <v>41602.5</v>
      </c>
      <c r="G181" s="1">
        <f t="shared" si="34"/>
        <v>1.9521872309269384E-2</v>
      </c>
      <c r="K181" s="1">
        <f t="shared" si="30"/>
        <v>1.9521872309269384E-2</v>
      </c>
      <c r="O181" s="1">
        <f t="shared" ca="1" si="33"/>
        <v>1.9602771439770267E-2</v>
      </c>
      <c r="Q181" s="79">
        <f t="shared" ref="Q181:Q191" si="35">+C181-15018.5</f>
        <v>43931.383900000001</v>
      </c>
    </row>
    <row r="182" spans="1:17">
      <c r="A182" s="61" t="s">
        <v>638</v>
      </c>
      <c r="B182" s="62" t="s">
        <v>610</v>
      </c>
      <c r="C182" s="76">
        <v>58956.850700000003</v>
      </c>
      <c r="D182" s="63">
        <v>2.0000000000000001E-4</v>
      </c>
      <c r="E182" s="42">
        <f t="shared" si="31"/>
        <v>41616.038497776011</v>
      </c>
      <c r="F182" s="1">
        <f t="shared" si="32"/>
        <v>41616</v>
      </c>
      <c r="G182" s="1">
        <f t="shared" si="34"/>
        <v>1.9866151989845093E-2</v>
      </c>
      <c r="K182" s="1">
        <f t="shared" si="30"/>
        <v>1.9866151989845093E-2</v>
      </c>
      <c r="O182" s="1">
        <f t="shared" ca="1" si="33"/>
        <v>1.9650678193851134E-2</v>
      </c>
      <c r="Q182" s="79">
        <f t="shared" si="35"/>
        <v>43938.350700000003</v>
      </c>
    </row>
    <row r="183" spans="1:17">
      <c r="A183" s="61" t="s">
        <v>638</v>
      </c>
      <c r="B183" s="62" t="s">
        <v>610</v>
      </c>
      <c r="C183" s="76">
        <v>59015.6774</v>
      </c>
      <c r="D183" s="63">
        <v>2.9999999999999997E-4</v>
      </c>
      <c r="E183" s="42">
        <f t="shared" si="31"/>
        <v>41730.036272524398</v>
      </c>
      <c r="F183" s="1">
        <f t="shared" si="32"/>
        <v>41730</v>
      </c>
      <c r="G183" s="1">
        <f t="shared" si="34"/>
        <v>1.8717847044172231E-2</v>
      </c>
      <c r="K183" s="1">
        <f t="shared" si="30"/>
        <v>1.8717847044172231E-2</v>
      </c>
      <c r="O183" s="1">
        <f t="shared" ca="1" si="33"/>
        <v>2.0055224117200815E-2</v>
      </c>
      <c r="Q183" s="79">
        <f t="shared" si="35"/>
        <v>43997.1774</v>
      </c>
    </row>
    <row r="184" spans="1:17" ht="12" customHeight="1">
      <c r="A184" s="61" t="s">
        <v>638</v>
      </c>
      <c r="B184" s="62" t="s">
        <v>610</v>
      </c>
      <c r="C184" s="76">
        <v>59041.480600000003</v>
      </c>
      <c r="D184" s="63">
        <v>2.0000000000000001E-4</v>
      </c>
      <c r="E184" s="42">
        <f t="shared" si="31"/>
        <v>41780.03920285005</v>
      </c>
      <c r="F184" s="1">
        <f t="shared" si="32"/>
        <v>41780</v>
      </c>
      <c r="G184" s="1">
        <f t="shared" si="34"/>
        <v>2.0229993999237195E-2</v>
      </c>
      <c r="K184" s="1">
        <f t="shared" si="30"/>
        <v>2.0229993999237195E-2</v>
      </c>
      <c r="O184" s="1">
        <f t="shared" ca="1" si="33"/>
        <v>2.0232656539722615E-2</v>
      </c>
      <c r="Q184" s="79">
        <f t="shared" si="35"/>
        <v>44022.980600000003</v>
      </c>
    </row>
    <row r="185" spans="1:17" ht="12" customHeight="1">
      <c r="A185" s="58" t="s">
        <v>639</v>
      </c>
      <c r="B185" s="59" t="s">
        <v>42</v>
      </c>
      <c r="C185" s="75">
        <v>59302.8534</v>
      </c>
      <c r="D185" s="60">
        <v>4.0000000000000002E-4</v>
      </c>
      <c r="E185" s="42">
        <f t="shared" si="31"/>
        <v>42286.542501178134</v>
      </c>
      <c r="F185" s="1">
        <f t="shared" si="32"/>
        <v>42286.5</v>
      </c>
      <c r="G185" s="1">
        <f t="shared" si="34"/>
        <v>2.1932042633125093E-2</v>
      </c>
      <c r="K185" s="1">
        <f t="shared" si="30"/>
        <v>2.1932042633125093E-2</v>
      </c>
      <c r="O185" s="1">
        <f t="shared" ca="1" si="33"/>
        <v>2.2030046979868323E-2</v>
      </c>
      <c r="Q185" s="79">
        <f t="shared" si="35"/>
        <v>44284.3534</v>
      </c>
    </row>
    <row r="186" spans="1:17" ht="12" customHeight="1">
      <c r="A186" s="58" t="s">
        <v>639</v>
      </c>
      <c r="B186" s="59" t="s">
        <v>610</v>
      </c>
      <c r="C186" s="75">
        <v>59361.424899999998</v>
      </c>
      <c r="D186" s="60">
        <v>2.0000000000000001E-4</v>
      </c>
      <c r="E186" s="42">
        <f t="shared" si="31"/>
        <v>42400.045734636326</v>
      </c>
      <c r="F186" s="1">
        <f t="shared" si="32"/>
        <v>42400</v>
      </c>
      <c r="G186" s="1">
        <f t="shared" si="34"/>
        <v>2.3600616215844639E-2</v>
      </c>
      <c r="K186" s="1">
        <f t="shared" si="30"/>
        <v>2.3600616215844639E-2</v>
      </c>
      <c r="O186" s="1">
        <f t="shared" ca="1" si="33"/>
        <v>2.2432818578992764E-2</v>
      </c>
      <c r="Q186" s="79">
        <f t="shared" si="35"/>
        <v>44342.924899999998</v>
      </c>
    </row>
    <row r="187" spans="1:17" ht="12" customHeight="1">
      <c r="A187" s="64" t="s">
        <v>640</v>
      </c>
      <c r="B187" s="65" t="s">
        <v>610</v>
      </c>
      <c r="C187" s="83">
        <v>59365.040899999905</v>
      </c>
      <c r="D187" s="82"/>
      <c r="E187" s="42">
        <f t="shared" si="31"/>
        <v>42407.053028152361</v>
      </c>
      <c r="F187" s="1">
        <f t="shared" si="32"/>
        <v>42407</v>
      </c>
      <c r="G187" s="1">
        <f t="shared" si="34"/>
        <v>2.7364316694729496E-2</v>
      </c>
      <c r="K187" s="1">
        <f t="shared" si="30"/>
        <v>2.7364316694729496E-2</v>
      </c>
      <c r="O187" s="1">
        <f t="shared" ca="1" si="33"/>
        <v>2.2457659118145817E-2</v>
      </c>
      <c r="Q187" s="79">
        <f t="shared" si="35"/>
        <v>44346.540899999905</v>
      </c>
    </row>
    <row r="188" spans="1:17" ht="12" customHeight="1">
      <c r="A188" s="58" t="s">
        <v>639</v>
      </c>
      <c r="B188" s="59" t="s">
        <v>42</v>
      </c>
      <c r="C188" s="75">
        <v>59376.647799999999</v>
      </c>
      <c r="D188" s="60">
        <v>2.0000000000000001E-4</v>
      </c>
      <c r="E188" s="42">
        <f t="shared" si="31"/>
        <v>42429.545548925031</v>
      </c>
      <c r="F188" s="1">
        <f t="shared" si="32"/>
        <v>42429.5</v>
      </c>
      <c r="G188" s="1">
        <f t="shared" si="34"/>
        <v>2.3504782911913935E-2</v>
      </c>
      <c r="K188" s="1">
        <f t="shared" si="30"/>
        <v>2.3504782911913935E-2</v>
      </c>
      <c r="O188" s="1">
        <f t="shared" ca="1" si="33"/>
        <v>2.2537503708280615E-2</v>
      </c>
      <c r="Q188" s="79">
        <f t="shared" si="35"/>
        <v>44358.147799999999</v>
      </c>
    </row>
    <row r="189" spans="1:17" ht="12" customHeight="1">
      <c r="A189" s="58" t="s">
        <v>639</v>
      </c>
      <c r="B189" s="59" t="s">
        <v>610</v>
      </c>
      <c r="C189" s="75">
        <v>59395.481299999999</v>
      </c>
      <c r="D189" s="60">
        <v>1E-4</v>
      </c>
      <c r="E189" s="42">
        <f t="shared" si="31"/>
        <v>42466.042192298264</v>
      </c>
      <c r="F189" s="1">
        <f t="shared" si="32"/>
        <v>42466</v>
      </c>
      <c r="G189" s="1">
        <f t="shared" si="34"/>
        <v>2.1772650186903775E-2</v>
      </c>
      <c r="K189" s="1">
        <f t="shared" si="30"/>
        <v>2.1772650186903775E-2</v>
      </c>
      <c r="O189" s="1">
        <f t="shared" ca="1" si="33"/>
        <v>2.266702937672152E-2</v>
      </c>
      <c r="Q189" s="79">
        <f t="shared" si="35"/>
        <v>44376.981299999999</v>
      </c>
    </row>
    <row r="190" spans="1:17" ht="12" customHeight="1">
      <c r="A190" s="64" t="s">
        <v>641</v>
      </c>
      <c r="B190" s="65" t="s">
        <v>610</v>
      </c>
      <c r="C190" s="83">
        <v>59681.883600000001</v>
      </c>
      <c r="D190" s="82">
        <v>2.9999999999999997E-4</v>
      </c>
      <c r="E190" s="42">
        <f t="shared" si="31"/>
        <v>43021.049100433891</v>
      </c>
      <c r="F190" s="1">
        <f t="shared" si="32"/>
        <v>43021</v>
      </c>
      <c r="G190" s="1">
        <f t="shared" si="34"/>
        <v>2.5337481376482174E-2</v>
      </c>
      <c r="K190" s="1">
        <f t="shared" si="30"/>
        <v>2.5337481376482174E-2</v>
      </c>
      <c r="O190" s="1">
        <f t="shared" ca="1" si="33"/>
        <v>2.4636529266713364E-2</v>
      </c>
      <c r="Q190" s="79">
        <f t="shared" si="35"/>
        <v>44663.383600000001</v>
      </c>
    </row>
    <row r="191" spans="1:17" ht="12" customHeight="1">
      <c r="A191" s="64" t="s">
        <v>641</v>
      </c>
      <c r="B191" s="65" t="s">
        <v>610</v>
      </c>
      <c r="C191" s="83">
        <v>59754.644699999997</v>
      </c>
      <c r="D191" s="82">
        <v>2.0000000000000001E-4</v>
      </c>
      <c r="E191" s="42">
        <f t="shared" si="31"/>
        <v>43162.049759798509</v>
      </c>
      <c r="F191" s="1">
        <f t="shared" si="32"/>
        <v>43162</v>
      </c>
      <c r="G191" s="1">
        <f t="shared" si="34"/>
        <v>2.5677735779026989E-2</v>
      </c>
      <c r="K191" s="1">
        <f t="shared" si="30"/>
        <v>2.5677735779026989E-2</v>
      </c>
      <c r="O191" s="1">
        <f t="shared" ca="1" si="33"/>
        <v>2.5136888698224807E-2</v>
      </c>
      <c r="Q191" s="79">
        <f t="shared" si="35"/>
        <v>44736.144699999997</v>
      </c>
    </row>
    <row r="192" spans="1:17" ht="12" customHeight="1">
      <c r="A192" s="77" t="s">
        <v>642</v>
      </c>
      <c r="B192" s="78" t="s">
        <v>610</v>
      </c>
      <c r="C192" s="84">
        <v>59795.412199999999</v>
      </c>
      <c r="D192" s="82">
        <v>2.0000000000000001E-4</v>
      </c>
      <c r="E192" s="42">
        <f t="shared" ref="E192" si="36">+(C192-C$7)/C$8</f>
        <v>43241.051374406423</v>
      </c>
      <c r="F192" s="1">
        <f t="shared" si="32"/>
        <v>43241</v>
      </c>
      <c r="G192" s="1">
        <f t="shared" ref="G192" si="37">+C192-(C$7+F192*C$8)</f>
        <v>2.6510927964409348E-2</v>
      </c>
      <c r="K192" s="1">
        <f t="shared" ref="K192" si="38">G192</f>
        <v>2.6510927964409348E-2</v>
      </c>
      <c r="O192" s="1">
        <f t="shared" ref="O192" ca="1" si="39">+C$11+C$12*F192</f>
        <v>2.5417231925809219E-2</v>
      </c>
      <c r="Q192" s="79">
        <f t="shared" ref="Q192" si="40">+C192-15018.5</f>
        <v>44776.912199999999</v>
      </c>
    </row>
    <row r="193" spans="1:17">
      <c r="A193" s="80" t="s">
        <v>643</v>
      </c>
      <c r="B193" s="81" t="s">
        <v>42</v>
      </c>
      <c r="C193" s="82">
        <v>60043.884100000003</v>
      </c>
      <c r="D193" s="82">
        <v>2.9999999999999997E-4</v>
      </c>
      <c r="E193" s="42">
        <f t="shared" ref="E193" si="41">+(C193-C$7)/C$8</f>
        <v>43722.554564072103</v>
      </c>
      <c r="F193" s="1">
        <f t="shared" ref="F193" si="42">ROUND(2*E193,0)/2</f>
        <v>43722.5</v>
      </c>
      <c r="G193" s="1">
        <f t="shared" ref="G193" si="43">+C193-(C$7+F193*C$8)</f>
        <v>2.8156903128547128E-2</v>
      </c>
      <c r="K193" s="1">
        <f t="shared" ref="K193" si="44">G193</f>
        <v>2.8156903128547128E-2</v>
      </c>
      <c r="O193" s="1">
        <f t="shared" ref="O193" ca="1" si="45">+C$11+C$12*F193</f>
        <v>2.7125906154694041E-2</v>
      </c>
      <c r="Q193" s="79">
        <f t="shared" ref="Q193" si="46">+C193-15018.5</f>
        <v>45025.384100000003</v>
      </c>
    </row>
    <row r="194" spans="1:17">
      <c r="C194" s="13"/>
      <c r="D194" s="13"/>
    </row>
    <row r="195" spans="1:17">
      <c r="C195" s="13"/>
      <c r="D195" s="13"/>
    </row>
    <row r="196" spans="1:17">
      <c r="C196" s="13"/>
      <c r="D196" s="13"/>
    </row>
    <row r="197" spans="1:17">
      <c r="C197" s="13"/>
      <c r="D197" s="13"/>
    </row>
    <row r="198" spans="1:17">
      <c r="C198" s="13"/>
      <c r="D198" s="13"/>
    </row>
    <row r="199" spans="1:17">
      <c r="C199" s="13"/>
      <c r="D199" s="13"/>
    </row>
    <row r="200" spans="1:17">
      <c r="C200" s="13"/>
      <c r="D200" s="13"/>
    </row>
    <row r="201" spans="1:17">
      <c r="C201" s="13"/>
      <c r="D201" s="13"/>
    </row>
    <row r="202" spans="1:17">
      <c r="C202" s="13"/>
      <c r="D202" s="13"/>
    </row>
    <row r="203" spans="1:17">
      <c r="C203" s="13"/>
      <c r="D203" s="13"/>
    </row>
    <row r="204" spans="1:17">
      <c r="C204" s="13"/>
      <c r="D204" s="13"/>
    </row>
    <row r="205" spans="1:17">
      <c r="C205" s="13"/>
      <c r="D205" s="13"/>
    </row>
    <row r="206" spans="1:17">
      <c r="C206" s="13"/>
      <c r="D206" s="13"/>
    </row>
    <row r="207" spans="1:17">
      <c r="C207" s="13"/>
      <c r="D207" s="13"/>
    </row>
    <row r="208" spans="1:17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</sheetData>
  <sheetProtection selectLockedCells="1" selectUnlockedCells="1"/>
  <sortState xmlns:xlrd2="http://schemas.microsoft.com/office/spreadsheetml/2017/richdata2" ref="A21:AH191">
    <sortCondition ref="C21:C19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</row>
    <row r="2" spans="1:4">
      <c r="A2" s="1" t="s">
        <v>1</v>
      </c>
    </row>
    <row r="4" spans="1:4">
      <c r="A4" s="3" t="s">
        <v>2</v>
      </c>
      <c r="C4" s="4">
        <v>37481.57</v>
      </c>
      <c r="D4" s="5">
        <v>0.51600619999999997</v>
      </c>
    </row>
    <row r="6" spans="1:4">
      <c r="A6" s="3" t="s">
        <v>3</v>
      </c>
    </row>
    <row r="7" spans="1:4">
      <c r="A7" s="1" t="s">
        <v>4</v>
      </c>
      <c r="C7" s="1">
        <f>+C4</f>
        <v>37481.57</v>
      </c>
    </row>
    <row r="8" spans="1:4">
      <c r="A8" s="1" t="s">
        <v>5</v>
      </c>
      <c r="C8" s="1">
        <f>+D4</f>
        <v>0.51600619999999997</v>
      </c>
    </row>
    <row r="10" spans="1:4">
      <c r="C10" s="6" t="s">
        <v>6</v>
      </c>
      <c r="D10" s="6" t="s">
        <v>7</v>
      </c>
    </row>
    <row r="11" spans="1:4">
      <c r="A11" s="1" t="s">
        <v>8</v>
      </c>
      <c r="C11" s="1">
        <f>INTERCEPT(G21:G93,F21:F93)</f>
        <v>-0.55829560592966487</v>
      </c>
      <c r="D11" s="7"/>
    </row>
    <row r="12" spans="1:4">
      <c r="A12" s="1" t="s">
        <v>9</v>
      </c>
      <c r="C12" s="1">
        <f>SLOPE(G21:G93,F21:F93)</f>
        <v>2.7557060938342013E-5</v>
      </c>
      <c r="D12" s="7"/>
    </row>
    <row r="13" spans="1:4">
      <c r="A13" s="1" t="s">
        <v>10</v>
      </c>
      <c r="C13" s="7" t="s">
        <v>11</v>
      </c>
      <c r="D13" s="7"/>
    </row>
    <row r="14" spans="1:4">
      <c r="A14" s="1" t="s">
        <v>12</v>
      </c>
    </row>
    <row r="15" spans="1:4">
      <c r="A15" s="3" t="s">
        <v>13</v>
      </c>
      <c r="C15" s="8">
        <v>52410.4018</v>
      </c>
    </row>
    <row r="16" spans="1:4">
      <c r="A16" s="3" t="s">
        <v>14</v>
      </c>
      <c r="C16" s="1">
        <f>+C8+C12</f>
        <v>0.51603375706093835</v>
      </c>
    </row>
    <row r="18" spans="1:33">
      <c r="A18" s="3" t="s">
        <v>15</v>
      </c>
      <c r="C18" s="4">
        <f>+C15</f>
        <v>52410.4018</v>
      </c>
      <c r="D18" s="5">
        <f>+C16</f>
        <v>0.51603375706093835</v>
      </c>
    </row>
    <row r="20" spans="1:33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</row>
    <row r="21" spans="1:33">
      <c r="A21" s="1" t="s">
        <v>23</v>
      </c>
      <c r="C21" s="1">
        <v>37481.57</v>
      </c>
      <c r="D21" s="7" t="s">
        <v>11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>+C21-(C$7+F21*C$8)-0.5</f>
        <v>-0.5</v>
      </c>
      <c r="H21" s="1">
        <f>+G21</f>
        <v>-0.5</v>
      </c>
      <c r="O21" s="1">
        <f t="shared" ref="O21:O52" si="2">+C$11+C$12*F21</f>
        <v>-0.55829560592966487</v>
      </c>
      <c r="Q21" s="10">
        <f t="shared" ref="Q21:Q52" si="3">+C21-15018.5</f>
        <v>22463.07</v>
      </c>
    </row>
    <row r="22" spans="1:33">
      <c r="A22" s="1" t="s">
        <v>33</v>
      </c>
      <c r="C22" s="11">
        <v>42251.400999999998</v>
      </c>
      <c r="E22" s="1">
        <f t="shared" si="0"/>
        <v>9243.7474588483601</v>
      </c>
      <c r="F22" s="1">
        <f t="shared" si="1"/>
        <v>9243.5</v>
      </c>
      <c r="G22" s="1">
        <f>+C22-(C$7+F22*C$8)-0.5</f>
        <v>-0.37230970000382513</v>
      </c>
      <c r="K22" s="1">
        <f>G22</f>
        <v>-0.37230970000382513</v>
      </c>
      <c r="O22" s="1">
        <f t="shared" si="2"/>
        <v>-0.30357191314610049</v>
      </c>
      <c r="Q22" s="10">
        <f t="shared" si="3"/>
        <v>27232.900999999998</v>
      </c>
      <c r="AA22" s="1" t="s">
        <v>34</v>
      </c>
      <c r="AB22" s="1" t="s">
        <v>35</v>
      </c>
      <c r="AG22" s="1" t="s">
        <v>36</v>
      </c>
    </row>
    <row r="23" spans="1:33">
      <c r="A23" s="1" t="s">
        <v>37</v>
      </c>
      <c r="C23" s="11">
        <v>46924.434000000001</v>
      </c>
      <c r="E23" s="1">
        <f t="shared" si="0"/>
        <v>18299.904148438531</v>
      </c>
      <c r="F23" s="1">
        <f t="shared" si="1"/>
        <v>18300</v>
      </c>
      <c r="G23" s="1">
        <f t="shared" ref="G23:G54" si="4">+C23-(C$7+F23*C$8)</f>
        <v>-4.9460000002000015E-2</v>
      </c>
      <c r="J23" s="1">
        <f t="shared" ref="J23:J54" si="5">G23</f>
        <v>-4.9460000002000015E-2</v>
      </c>
      <c r="O23" s="1">
        <f t="shared" si="2"/>
        <v>-5.4001390758006029E-2</v>
      </c>
      <c r="Q23" s="10">
        <f t="shared" si="3"/>
        <v>31905.934000000001</v>
      </c>
      <c r="AA23" s="1" t="s">
        <v>38</v>
      </c>
      <c r="AC23" s="1">
        <v>9</v>
      </c>
      <c r="AE23" s="1" t="s">
        <v>39</v>
      </c>
      <c r="AG23" s="1" t="s">
        <v>40</v>
      </c>
    </row>
    <row r="24" spans="1:33">
      <c r="A24" s="1" t="s">
        <v>37</v>
      </c>
      <c r="C24" s="11">
        <v>46939.398000000001</v>
      </c>
      <c r="E24" s="1">
        <f t="shared" si="0"/>
        <v>18328.903799993106</v>
      </c>
      <c r="F24" s="1">
        <f t="shared" si="1"/>
        <v>18329</v>
      </c>
      <c r="G24" s="1">
        <f t="shared" si="4"/>
        <v>-4.9639799995929934E-2</v>
      </c>
      <c r="J24" s="1">
        <f t="shared" si="5"/>
        <v>-4.9639799995929934E-2</v>
      </c>
      <c r="O24" s="1">
        <f t="shared" si="2"/>
        <v>-5.32022359907941E-2</v>
      </c>
      <c r="Q24" s="10">
        <f t="shared" si="3"/>
        <v>31920.898000000001</v>
      </c>
      <c r="AA24" s="1" t="s">
        <v>38</v>
      </c>
      <c r="AC24" s="1">
        <v>12</v>
      </c>
      <c r="AE24" s="1" t="s">
        <v>39</v>
      </c>
      <c r="AG24" s="1" t="s">
        <v>40</v>
      </c>
    </row>
    <row r="25" spans="1:33">
      <c r="A25" s="1" t="s">
        <v>37</v>
      </c>
      <c r="C25" s="11">
        <v>46974.485000000001</v>
      </c>
      <c r="E25" s="1">
        <f t="shared" si="0"/>
        <v>18396.901044987448</v>
      </c>
      <c r="F25" s="1">
        <f t="shared" si="1"/>
        <v>18397</v>
      </c>
      <c r="G25" s="1">
        <f t="shared" si="4"/>
        <v>-5.1061399994068779E-2</v>
      </c>
      <c r="J25" s="1">
        <f t="shared" si="5"/>
        <v>-5.1061399994068779E-2</v>
      </c>
      <c r="O25" s="1">
        <f t="shared" si="2"/>
        <v>-5.1328355846986917E-2</v>
      </c>
      <c r="Q25" s="10">
        <f t="shared" si="3"/>
        <v>31955.985000000001</v>
      </c>
      <c r="AA25" s="1" t="s">
        <v>38</v>
      </c>
      <c r="AC25" s="1">
        <v>17</v>
      </c>
      <c r="AE25" s="1" t="s">
        <v>39</v>
      </c>
      <c r="AG25" s="1" t="s">
        <v>40</v>
      </c>
    </row>
    <row r="26" spans="1:33">
      <c r="A26" s="1" t="s">
        <v>41</v>
      </c>
      <c r="C26" s="11">
        <v>47266.544999999998</v>
      </c>
      <c r="E26" s="1">
        <f t="shared" si="0"/>
        <v>18962.901996138804</v>
      </c>
      <c r="F26" s="1">
        <f t="shared" si="1"/>
        <v>18963</v>
      </c>
      <c r="G26" s="1">
        <f t="shared" si="4"/>
        <v>-5.0570599996717647E-2</v>
      </c>
      <c r="J26" s="1">
        <f t="shared" si="5"/>
        <v>-5.0570599996717647E-2</v>
      </c>
      <c r="O26" s="1">
        <f t="shared" si="2"/>
        <v>-3.5731059355885275E-2</v>
      </c>
      <c r="Q26" s="10">
        <f t="shared" si="3"/>
        <v>32248.044999999998</v>
      </c>
      <c r="AA26" s="1" t="s">
        <v>38</v>
      </c>
      <c r="AC26" s="1">
        <v>9</v>
      </c>
      <c r="AE26" s="1" t="s">
        <v>39</v>
      </c>
      <c r="AG26" s="1" t="s">
        <v>40</v>
      </c>
    </row>
    <row r="27" spans="1:33">
      <c r="A27" s="1" t="s">
        <v>41</v>
      </c>
      <c r="B27" s="1" t="s">
        <v>42</v>
      </c>
      <c r="C27" s="11">
        <v>47304.491000000002</v>
      </c>
      <c r="E27" s="1">
        <f t="shared" si="0"/>
        <v>19036.439872234099</v>
      </c>
      <c r="F27" s="1">
        <f t="shared" si="1"/>
        <v>19036.5</v>
      </c>
      <c r="G27" s="1">
        <f t="shared" si="4"/>
        <v>-3.1026299999211915E-2</v>
      </c>
      <c r="J27" s="1">
        <f t="shared" si="5"/>
        <v>-3.1026299999211915E-2</v>
      </c>
      <c r="O27" s="1">
        <f t="shared" si="2"/>
        <v>-3.3705615376917186E-2</v>
      </c>
      <c r="Q27" s="10">
        <f t="shared" si="3"/>
        <v>32285.991000000002</v>
      </c>
      <c r="AA27" s="1" t="s">
        <v>38</v>
      </c>
      <c r="AC27" s="1">
        <v>9</v>
      </c>
      <c r="AE27" s="1" t="s">
        <v>43</v>
      </c>
      <c r="AG27" s="1" t="s">
        <v>40</v>
      </c>
    </row>
    <row r="28" spans="1:33">
      <c r="A28" s="1" t="s">
        <v>44</v>
      </c>
      <c r="B28" s="1" t="s">
        <v>42</v>
      </c>
      <c r="C28" s="11">
        <v>47412.343999999997</v>
      </c>
      <c r="E28" s="1">
        <f t="shared" si="0"/>
        <v>19245.454802674849</v>
      </c>
      <c r="F28" s="1">
        <f t="shared" si="1"/>
        <v>19245.5</v>
      </c>
      <c r="G28" s="1">
        <f t="shared" si="4"/>
        <v>-2.3322100001678336E-2</v>
      </c>
      <c r="J28" s="1">
        <f t="shared" si="5"/>
        <v>-2.3322100001678336E-2</v>
      </c>
      <c r="O28" s="1">
        <f t="shared" si="2"/>
        <v>-2.7946189640803643E-2</v>
      </c>
      <c r="Q28" s="10">
        <f t="shared" si="3"/>
        <v>32393.843999999997</v>
      </c>
      <c r="AA28" s="1" t="s">
        <v>38</v>
      </c>
      <c r="AC28" s="1">
        <v>8</v>
      </c>
      <c r="AE28" s="1" t="s">
        <v>43</v>
      </c>
      <c r="AG28" s="1" t="s">
        <v>40</v>
      </c>
    </row>
    <row r="29" spans="1:33">
      <c r="A29" s="1" t="s">
        <v>45</v>
      </c>
      <c r="C29" s="11">
        <v>47697.428999999996</v>
      </c>
      <c r="E29" s="1">
        <f t="shared" si="0"/>
        <v>19797.938474382667</v>
      </c>
      <c r="F29" s="1">
        <f t="shared" si="1"/>
        <v>19798</v>
      </c>
      <c r="G29" s="1">
        <f t="shared" si="4"/>
        <v>-3.1747599998197984E-2</v>
      </c>
      <c r="J29" s="1">
        <f t="shared" si="5"/>
        <v>-3.1747599998197984E-2</v>
      </c>
      <c r="O29" s="1">
        <f t="shared" si="2"/>
        <v>-1.2720913472369699E-2</v>
      </c>
      <c r="Q29" s="10">
        <f t="shared" si="3"/>
        <v>32678.928999999996</v>
      </c>
      <c r="AA29" s="1" t="s">
        <v>38</v>
      </c>
      <c r="AC29" s="1">
        <v>9</v>
      </c>
      <c r="AE29" s="1" t="s">
        <v>43</v>
      </c>
      <c r="AG29" s="1" t="s">
        <v>40</v>
      </c>
    </row>
    <row r="30" spans="1:33">
      <c r="A30" s="1" t="s">
        <v>45</v>
      </c>
      <c r="C30" s="11">
        <v>47714.446000000004</v>
      </c>
      <c r="E30" s="1">
        <f t="shared" si="0"/>
        <v>19830.916760302502</v>
      </c>
      <c r="F30" s="1">
        <f t="shared" si="1"/>
        <v>19831</v>
      </c>
      <c r="G30" s="1">
        <f t="shared" si="4"/>
        <v>-4.2952199997671414E-2</v>
      </c>
      <c r="J30" s="1">
        <f t="shared" si="5"/>
        <v>-4.2952199997671414E-2</v>
      </c>
      <c r="O30" s="1">
        <f t="shared" si="2"/>
        <v>-1.1811530461404374E-2</v>
      </c>
      <c r="Q30" s="10">
        <f t="shared" si="3"/>
        <v>32695.946000000004</v>
      </c>
      <c r="AA30" s="1" t="s">
        <v>38</v>
      </c>
      <c r="AC30" s="1">
        <v>8</v>
      </c>
      <c r="AE30" s="1" t="s">
        <v>43</v>
      </c>
      <c r="AG30" s="1" t="s">
        <v>40</v>
      </c>
    </row>
    <row r="31" spans="1:33">
      <c r="A31" s="1" t="s">
        <v>45</v>
      </c>
      <c r="C31" s="11">
        <v>47743.377999999997</v>
      </c>
      <c r="E31" s="1">
        <f t="shared" si="0"/>
        <v>19886.985854045935</v>
      </c>
      <c r="F31" s="1">
        <f t="shared" si="1"/>
        <v>19887</v>
      </c>
      <c r="G31" s="1">
        <f t="shared" si="4"/>
        <v>-7.2994000001926906E-3</v>
      </c>
      <c r="J31" s="1">
        <f t="shared" si="5"/>
        <v>-7.2994000001926906E-3</v>
      </c>
      <c r="O31" s="1">
        <f t="shared" si="2"/>
        <v>-1.0268335048857269E-2</v>
      </c>
      <c r="Q31" s="10">
        <f t="shared" si="3"/>
        <v>32724.877999999997</v>
      </c>
      <c r="AA31" s="1" t="s">
        <v>38</v>
      </c>
      <c r="AC31" s="1">
        <v>8</v>
      </c>
      <c r="AE31" s="1" t="s">
        <v>43</v>
      </c>
      <c r="AG31" s="1" t="s">
        <v>40</v>
      </c>
    </row>
    <row r="32" spans="1:33">
      <c r="A32" s="1" t="s">
        <v>45</v>
      </c>
      <c r="C32" s="11">
        <v>47758.349000000002</v>
      </c>
      <c r="E32" s="1">
        <f t="shared" si="0"/>
        <v>19915.999071328992</v>
      </c>
      <c r="F32" s="1">
        <f t="shared" si="1"/>
        <v>19916</v>
      </c>
      <c r="G32" s="1">
        <f t="shared" si="4"/>
        <v>-4.7919999633450061E-4</v>
      </c>
      <c r="J32" s="1">
        <f t="shared" si="5"/>
        <v>-4.7919999633450061E-4</v>
      </c>
      <c r="O32" s="1">
        <f t="shared" si="2"/>
        <v>-9.4691802816453396E-3</v>
      </c>
      <c r="Q32" s="10">
        <f t="shared" si="3"/>
        <v>32739.849000000002</v>
      </c>
      <c r="AA32" s="1" t="s">
        <v>38</v>
      </c>
      <c r="AC32" s="1">
        <v>7</v>
      </c>
      <c r="AE32" s="1" t="s">
        <v>43</v>
      </c>
      <c r="AG32" s="1" t="s">
        <v>40</v>
      </c>
    </row>
    <row r="33" spans="1:33">
      <c r="A33" s="1" t="s">
        <v>46</v>
      </c>
      <c r="B33" s="1" t="s">
        <v>42</v>
      </c>
      <c r="C33" s="11">
        <v>48010.434999999998</v>
      </c>
      <c r="E33" s="1">
        <f t="shared" si="0"/>
        <v>20404.531961050077</v>
      </c>
      <c r="F33" s="1">
        <f t="shared" si="1"/>
        <v>20404.5</v>
      </c>
      <c r="G33" s="1">
        <f t="shared" si="4"/>
        <v>1.6492099995957687E-2</v>
      </c>
      <c r="J33" s="1">
        <f t="shared" si="5"/>
        <v>1.6492099995957687E-2</v>
      </c>
      <c r="O33" s="1">
        <f t="shared" si="2"/>
        <v>3.9924439867347061E-3</v>
      </c>
      <c r="Q33" s="10">
        <f t="shared" si="3"/>
        <v>32991.934999999998</v>
      </c>
      <c r="AA33" s="1" t="s">
        <v>38</v>
      </c>
      <c r="AC33" s="1">
        <v>7</v>
      </c>
      <c r="AE33" s="1" t="s">
        <v>43</v>
      </c>
      <c r="AG33" s="1" t="s">
        <v>40</v>
      </c>
    </row>
    <row r="34" spans="1:33">
      <c r="A34" s="1" t="s">
        <v>46</v>
      </c>
      <c r="B34" s="1" t="s">
        <v>42</v>
      </c>
      <c r="C34" s="11">
        <v>48011.451000000001</v>
      </c>
      <c r="E34" s="1">
        <f t="shared" si="0"/>
        <v>20406.500929639995</v>
      </c>
      <c r="F34" s="1">
        <f t="shared" si="1"/>
        <v>20406.5</v>
      </c>
      <c r="G34" s="1">
        <f t="shared" si="4"/>
        <v>4.797000001417473E-4</v>
      </c>
      <c r="J34" s="1">
        <f t="shared" si="5"/>
        <v>4.797000001417473E-4</v>
      </c>
      <c r="O34" s="1">
        <f t="shared" si="2"/>
        <v>4.0475581086114598E-3</v>
      </c>
      <c r="Q34" s="10">
        <f t="shared" si="3"/>
        <v>32992.951000000001</v>
      </c>
      <c r="AA34" s="1" t="s">
        <v>38</v>
      </c>
      <c r="AC34" s="1">
        <v>8</v>
      </c>
      <c r="AE34" s="1" t="s">
        <v>43</v>
      </c>
      <c r="AG34" s="1" t="s">
        <v>40</v>
      </c>
    </row>
    <row r="35" spans="1:33">
      <c r="A35" s="1" t="s">
        <v>46</v>
      </c>
      <c r="C35" s="11">
        <v>48016.370999999999</v>
      </c>
      <c r="E35" s="1">
        <f t="shared" si="0"/>
        <v>20416.035698795866</v>
      </c>
      <c r="F35" s="1">
        <f t="shared" si="1"/>
        <v>20416</v>
      </c>
      <c r="G35" s="1">
        <f t="shared" si="4"/>
        <v>1.8420799999148585E-2</v>
      </c>
      <c r="J35" s="1">
        <f t="shared" si="5"/>
        <v>1.8420799999148585E-2</v>
      </c>
      <c r="O35" s="1">
        <f t="shared" si="2"/>
        <v>4.3093501875256512E-3</v>
      </c>
      <c r="Q35" s="10">
        <f t="shared" si="3"/>
        <v>32997.870999999999</v>
      </c>
      <c r="AA35" s="1" t="s">
        <v>38</v>
      </c>
      <c r="AC35" s="1">
        <v>8</v>
      </c>
      <c r="AE35" s="1" t="s">
        <v>43</v>
      </c>
      <c r="AG35" s="1" t="s">
        <v>40</v>
      </c>
    </row>
    <row r="36" spans="1:33">
      <c r="A36" s="1" t="s">
        <v>46</v>
      </c>
      <c r="C36" s="11">
        <v>48017.392</v>
      </c>
      <c r="E36" s="1">
        <f t="shared" si="0"/>
        <v>20418.014357191834</v>
      </c>
      <c r="F36" s="1">
        <f t="shared" si="1"/>
        <v>20418</v>
      </c>
      <c r="G36" s="1">
        <f t="shared" si="4"/>
        <v>7.4084000007133E-3</v>
      </c>
      <c r="J36" s="1">
        <f t="shared" si="5"/>
        <v>7.4084000007133E-3</v>
      </c>
      <c r="O36" s="1">
        <f t="shared" si="2"/>
        <v>4.3644643094022939E-3</v>
      </c>
      <c r="Q36" s="10">
        <f t="shared" si="3"/>
        <v>32998.892</v>
      </c>
      <c r="AA36" s="1" t="s">
        <v>38</v>
      </c>
      <c r="AC36" s="1">
        <v>8</v>
      </c>
      <c r="AE36" s="1" t="s">
        <v>43</v>
      </c>
      <c r="AG36" s="1" t="s">
        <v>40</v>
      </c>
    </row>
    <row r="37" spans="1:33">
      <c r="A37" s="1" t="s">
        <v>46</v>
      </c>
      <c r="B37" s="1" t="s">
        <v>42</v>
      </c>
      <c r="C37" s="11">
        <v>48042.41</v>
      </c>
      <c r="E37" s="1">
        <f t="shared" si="0"/>
        <v>20466.49827075722</v>
      </c>
      <c r="F37" s="1">
        <f t="shared" si="1"/>
        <v>20466.5</v>
      </c>
      <c r="G37" s="1">
        <f t="shared" si="4"/>
        <v>-8.9229999866802245E-4</v>
      </c>
      <c r="J37" s="1">
        <f t="shared" si="5"/>
        <v>-8.9229999866802245E-4</v>
      </c>
      <c r="O37" s="1">
        <f t="shared" si="2"/>
        <v>5.700981764911961E-3</v>
      </c>
      <c r="Q37" s="10">
        <f t="shared" si="3"/>
        <v>33023.910000000003</v>
      </c>
      <c r="AA37" s="1" t="s">
        <v>38</v>
      </c>
      <c r="AC37" s="1">
        <v>7</v>
      </c>
      <c r="AE37" s="1" t="s">
        <v>43</v>
      </c>
      <c r="AG37" s="1" t="s">
        <v>40</v>
      </c>
    </row>
    <row r="38" spans="1:33">
      <c r="A38" s="1" t="s">
        <v>47</v>
      </c>
      <c r="B38" s="1" t="s">
        <v>42</v>
      </c>
      <c r="C38" s="11">
        <v>48091.440999999999</v>
      </c>
      <c r="E38" s="1">
        <f t="shared" si="0"/>
        <v>20561.518446871374</v>
      </c>
      <c r="F38" s="1">
        <f t="shared" si="1"/>
        <v>20561.5</v>
      </c>
      <c r="G38" s="1">
        <f t="shared" si="4"/>
        <v>9.5187000042642467E-3</v>
      </c>
      <c r="J38" s="1">
        <f t="shared" si="5"/>
        <v>9.5187000042642467E-3</v>
      </c>
      <c r="O38" s="1">
        <f t="shared" si="2"/>
        <v>8.3189025540544304E-3</v>
      </c>
      <c r="Q38" s="10">
        <f t="shared" si="3"/>
        <v>33072.940999999999</v>
      </c>
      <c r="AA38" s="1" t="s">
        <v>38</v>
      </c>
      <c r="AC38" s="1">
        <v>7</v>
      </c>
      <c r="AE38" s="1" t="s">
        <v>43</v>
      </c>
      <c r="AG38" s="1" t="s">
        <v>40</v>
      </c>
    </row>
    <row r="39" spans="1:33">
      <c r="A39" s="1" t="s">
        <v>47</v>
      </c>
      <c r="B39" s="1" t="s">
        <v>42</v>
      </c>
      <c r="C39" s="11">
        <v>48091.47</v>
      </c>
      <c r="E39" s="1">
        <f t="shared" si="0"/>
        <v>20561.574647746485</v>
      </c>
      <c r="F39" s="1">
        <f t="shared" si="1"/>
        <v>20561.5</v>
      </c>
      <c r="G39" s="1">
        <f t="shared" si="4"/>
        <v>3.8518700006534345E-2</v>
      </c>
      <c r="J39" s="1">
        <f t="shared" si="5"/>
        <v>3.8518700006534345E-2</v>
      </c>
      <c r="O39" s="1">
        <f t="shared" si="2"/>
        <v>8.3189025540544304E-3</v>
      </c>
      <c r="Q39" s="10">
        <f t="shared" si="3"/>
        <v>33072.97</v>
      </c>
      <c r="AC39" s="1">
        <v>36</v>
      </c>
      <c r="AE39" s="1" t="s">
        <v>39</v>
      </c>
      <c r="AG39" s="1" t="s">
        <v>40</v>
      </c>
    </row>
    <row r="40" spans="1:33">
      <c r="A40" s="1" t="s">
        <v>47</v>
      </c>
      <c r="C40" s="11">
        <v>48113.375</v>
      </c>
      <c r="E40" s="1">
        <f t="shared" si="0"/>
        <v>20604.025688063441</v>
      </c>
      <c r="F40" s="1">
        <f t="shared" si="1"/>
        <v>20604</v>
      </c>
      <c r="G40" s="1">
        <f t="shared" si="4"/>
        <v>1.3255199999548495E-2</v>
      </c>
      <c r="J40" s="1">
        <f t="shared" si="5"/>
        <v>1.3255199999548495E-2</v>
      </c>
      <c r="O40" s="1">
        <f t="shared" si="2"/>
        <v>9.4900776439339474E-3</v>
      </c>
      <c r="Q40" s="10">
        <f t="shared" si="3"/>
        <v>33094.875</v>
      </c>
      <c r="AA40" s="1" t="s">
        <v>38</v>
      </c>
      <c r="AC40" s="1">
        <v>7</v>
      </c>
      <c r="AE40" s="1" t="s">
        <v>43</v>
      </c>
      <c r="AG40" s="1" t="s">
        <v>40</v>
      </c>
    </row>
    <row r="41" spans="1:33">
      <c r="A41" s="1" t="s">
        <v>47</v>
      </c>
      <c r="B41" s="1" t="s">
        <v>42</v>
      </c>
      <c r="C41" s="11">
        <v>48121.4</v>
      </c>
      <c r="E41" s="1">
        <f t="shared" si="0"/>
        <v>20619.577826778055</v>
      </c>
      <c r="F41" s="1">
        <f t="shared" si="1"/>
        <v>20619.5</v>
      </c>
      <c r="G41" s="1">
        <f t="shared" si="4"/>
        <v>4.0159100004530046E-2</v>
      </c>
      <c r="J41" s="1">
        <f t="shared" si="5"/>
        <v>4.0159100004530046E-2</v>
      </c>
      <c r="O41" s="1">
        <f t="shared" si="2"/>
        <v>9.9172120884782888E-3</v>
      </c>
      <c r="Q41" s="10">
        <f t="shared" si="3"/>
        <v>33102.9</v>
      </c>
      <c r="AA41" s="1" t="s">
        <v>38</v>
      </c>
      <c r="AC41" s="1">
        <v>10</v>
      </c>
      <c r="AE41" s="1" t="s">
        <v>43</v>
      </c>
      <c r="AG41" s="1" t="s">
        <v>40</v>
      </c>
    </row>
    <row r="42" spans="1:33">
      <c r="A42" s="1" t="s">
        <v>47</v>
      </c>
      <c r="C42" s="11">
        <v>48144.332999999999</v>
      </c>
      <c r="E42" s="1">
        <f t="shared" si="0"/>
        <v>20664.021091219445</v>
      </c>
      <c r="F42" s="1">
        <f t="shared" si="1"/>
        <v>20664</v>
      </c>
      <c r="G42" s="1">
        <f t="shared" si="4"/>
        <v>1.0883199996897019E-2</v>
      </c>
      <c r="J42" s="1">
        <f t="shared" si="5"/>
        <v>1.0883199996897019E-2</v>
      </c>
      <c r="O42" s="1">
        <f t="shared" si="2"/>
        <v>1.1143501300234449E-2</v>
      </c>
      <c r="Q42" s="10">
        <f t="shared" si="3"/>
        <v>33125.832999999999</v>
      </c>
      <c r="AA42" s="1" t="s">
        <v>38</v>
      </c>
      <c r="AC42" s="1">
        <v>7</v>
      </c>
      <c r="AE42" s="1" t="s">
        <v>43</v>
      </c>
      <c r="AG42" s="1" t="s">
        <v>40</v>
      </c>
    </row>
    <row r="43" spans="1:33">
      <c r="A43" s="1" t="s">
        <v>48</v>
      </c>
      <c r="C43" s="11">
        <v>48356.411999999997</v>
      </c>
      <c r="E43" s="1">
        <f t="shared" si="0"/>
        <v>21075.021966790318</v>
      </c>
      <c r="F43" s="1">
        <f t="shared" si="1"/>
        <v>21075</v>
      </c>
      <c r="G43" s="1">
        <f t="shared" si="4"/>
        <v>1.1334999995597173E-2</v>
      </c>
      <c r="J43" s="1">
        <f t="shared" si="5"/>
        <v>1.1334999995597173E-2</v>
      </c>
      <c r="O43" s="1">
        <f t="shared" si="2"/>
        <v>2.2469453345893009E-2</v>
      </c>
      <c r="Q43" s="10">
        <f t="shared" si="3"/>
        <v>33337.911999999997</v>
      </c>
      <c r="AA43" s="1" t="s">
        <v>38</v>
      </c>
      <c r="AC43" s="1">
        <v>9</v>
      </c>
      <c r="AE43" s="1" t="s">
        <v>43</v>
      </c>
      <c r="AG43" s="1" t="s">
        <v>40</v>
      </c>
    </row>
    <row r="44" spans="1:33">
      <c r="A44" s="1" t="s">
        <v>48</v>
      </c>
      <c r="C44" s="11">
        <v>48359.519999999997</v>
      </c>
      <c r="D44" s="1">
        <v>0.01</v>
      </c>
      <c r="E44" s="1">
        <f t="shared" si="0"/>
        <v>21081.045150232687</v>
      </c>
      <c r="F44" s="1">
        <f t="shared" si="1"/>
        <v>21081</v>
      </c>
      <c r="G44" s="1">
        <f t="shared" si="4"/>
        <v>2.3297799998545088E-2</v>
      </c>
      <c r="J44" s="1">
        <f t="shared" si="5"/>
        <v>2.3297799998545088E-2</v>
      </c>
      <c r="O44" s="1">
        <f t="shared" si="2"/>
        <v>2.2634795711523048E-2</v>
      </c>
      <c r="Q44" s="10">
        <f t="shared" si="3"/>
        <v>33341.019999999997</v>
      </c>
      <c r="AA44" s="1" t="s">
        <v>38</v>
      </c>
      <c r="AC44" s="1">
        <v>32</v>
      </c>
      <c r="AE44" s="1" t="s">
        <v>39</v>
      </c>
      <c r="AG44" s="1" t="s">
        <v>40</v>
      </c>
    </row>
    <row r="45" spans="1:33">
      <c r="A45" s="1" t="s">
        <v>49</v>
      </c>
      <c r="C45" s="11">
        <v>48390.464999999997</v>
      </c>
      <c r="D45" s="1">
        <v>6.0000000000000001E-3</v>
      </c>
      <c r="E45" s="1">
        <f t="shared" si="0"/>
        <v>21141.015359892957</v>
      </c>
      <c r="F45" s="1">
        <f t="shared" si="1"/>
        <v>21141</v>
      </c>
      <c r="G45" s="1">
        <f t="shared" si="4"/>
        <v>7.9257999968831427E-3</v>
      </c>
      <c r="J45" s="1">
        <f t="shared" si="5"/>
        <v>7.9257999968831427E-3</v>
      </c>
      <c r="O45" s="1">
        <f t="shared" si="2"/>
        <v>2.428821936782366E-2</v>
      </c>
      <c r="Q45" s="10">
        <f t="shared" si="3"/>
        <v>33371.964999999997</v>
      </c>
      <c r="AA45" s="1" t="s">
        <v>38</v>
      </c>
      <c r="AC45" s="1">
        <v>7</v>
      </c>
      <c r="AE45" s="1" t="s">
        <v>43</v>
      </c>
      <c r="AG45" s="1" t="s">
        <v>40</v>
      </c>
    </row>
    <row r="46" spans="1:33">
      <c r="A46" s="1" t="s">
        <v>49</v>
      </c>
      <c r="B46" s="1" t="s">
        <v>42</v>
      </c>
      <c r="C46" s="11">
        <v>48398.483</v>
      </c>
      <c r="D46" s="1">
        <v>8.0000000000000002E-3</v>
      </c>
      <c r="E46" s="1">
        <f t="shared" si="0"/>
        <v>21156.553932879102</v>
      </c>
      <c r="F46" s="1">
        <f t="shared" si="1"/>
        <v>21156.5</v>
      </c>
      <c r="G46" s="1">
        <f t="shared" si="4"/>
        <v>2.7829699996800628E-2</v>
      </c>
      <c r="J46" s="1">
        <f t="shared" si="5"/>
        <v>2.7829699996800628E-2</v>
      </c>
      <c r="O46" s="1">
        <f t="shared" si="2"/>
        <v>2.4715353812367891E-2</v>
      </c>
      <c r="Q46" s="10">
        <f t="shared" si="3"/>
        <v>33379.983</v>
      </c>
      <c r="AA46" s="1" t="s">
        <v>38</v>
      </c>
      <c r="AC46" s="1">
        <v>58</v>
      </c>
      <c r="AE46" s="1" t="s">
        <v>39</v>
      </c>
      <c r="AG46" s="1" t="s">
        <v>40</v>
      </c>
    </row>
    <row r="47" spans="1:33">
      <c r="A47" s="1" t="s">
        <v>49</v>
      </c>
      <c r="C47" s="11">
        <v>48404.425000000003</v>
      </c>
      <c r="D47" s="1">
        <v>6.0000000000000001E-3</v>
      </c>
      <c r="E47" s="1">
        <f t="shared" si="0"/>
        <v>21168.069298392158</v>
      </c>
      <c r="F47" s="1">
        <f t="shared" si="1"/>
        <v>21168</v>
      </c>
      <c r="G47" s="1">
        <f t="shared" si="4"/>
        <v>3.5758400001213886E-2</v>
      </c>
      <c r="J47" s="1">
        <f t="shared" si="5"/>
        <v>3.5758400001213886E-2</v>
      </c>
      <c r="O47" s="1">
        <f t="shared" si="2"/>
        <v>2.5032260013158836E-2</v>
      </c>
      <c r="Q47" s="10">
        <f t="shared" si="3"/>
        <v>33385.925000000003</v>
      </c>
      <c r="AA47" s="1" t="s">
        <v>38</v>
      </c>
      <c r="AC47" s="1">
        <v>7</v>
      </c>
      <c r="AE47" s="1" t="s">
        <v>43</v>
      </c>
      <c r="AG47" s="1" t="s">
        <v>40</v>
      </c>
    </row>
    <row r="48" spans="1:33">
      <c r="A48" s="1" t="s">
        <v>49</v>
      </c>
      <c r="C48" s="11">
        <v>48405.444000000003</v>
      </c>
      <c r="D48" s="1">
        <v>6.0000000000000001E-3</v>
      </c>
      <c r="E48" s="1">
        <f t="shared" si="0"/>
        <v>21170.044080865704</v>
      </c>
      <c r="F48" s="1">
        <f t="shared" si="1"/>
        <v>21170</v>
      </c>
      <c r="G48" s="1">
        <f t="shared" si="4"/>
        <v>2.2746000002371147E-2</v>
      </c>
      <c r="J48" s="1">
        <f t="shared" si="5"/>
        <v>2.2746000002371147E-2</v>
      </c>
      <c r="O48" s="1">
        <f t="shared" si="2"/>
        <v>2.5087374135035589E-2</v>
      </c>
      <c r="Q48" s="10">
        <f t="shared" si="3"/>
        <v>33386.944000000003</v>
      </c>
      <c r="AA48" s="1" t="s">
        <v>38</v>
      </c>
      <c r="AC48" s="1">
        <v>6</v>
      </c>
      <c r="AE48" s="1" t="s">
        <v>43</v>
      </c>
      <c r="AG48" s="1" t="s">
        <v>40</v>
      </c>
    </row>
    <row r="49" spans="1:33">
      <c r="A49" s="1" t="s">
        <v>49</v>
      </c>
      <c r="C49" s="11">
        <v>48438.451999999997</v>
      </c>
      <c r="D49" s="1">
        <v>2E-3</v>
      </c>
      <c r="E49" s="1">
        <f t="shared" si="0"/>
        <v>21234.012304503314</v>
      </c>
      <c r="F49" s="1">
        <f t="shared" si="1"/>
        <v>21234</v>
      </c>
      <c r="G49" s="1">
        <f t="shared" si="4"/>
        <v>6.3491999972029589E-3</v>
      </c>
      <c r="J49" s="1">
        <f t="shared" si="5"/>
        <v>6.3491999972029589E-3</v>
      </c>
      <c r="O49" s="1">
        <f t="shared" si="2"/>
        <v>2.6851026035089376E-2</v>
      </c>
      <c r="Q49" s="10">
        <f t="shared" si="3"/>
        <v>33419.951999999997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49</v>
      </c>
      <c r="B50" s="1" t="s">
        <v>42</v>
      </c>
      <c r="C50" s="11">
        <v>48444.408000000003</v>
      </c>
      <c r="D50" s="1">
        <v>5.0000000000000001E-3</v>
      </c>
      <c r="E50" s="1">
        <f t="shared" si="0"/>
        <v>21245.554801473325</v>
      </c>
      <c r="F50" s="1">
        <f t="shared" si="1"/>
        <v>21245.5</v>
      </c>
      <c r="G50" s="1">
        <f t="shared" si="4"/>
        <v>2.8277900004468393E-2</v>
      </c>
      <c r="J50" s="1">
        <f t="shared" si="5"/>
        <v>2.8277900004468393E-2</v>
      </c>
      <c r="O50" s="1">
        <f t="shared" si="2"/>
        <v>2.7167932235880321E-2</v>
      </c>
      <c r="Q50" s="10">
        <f t="shared" si="3"/>
        <v>33425.908000000003</v>
      </c>
      <c r="AA50" s="1" t="s">
        <v>38</v>
      </c>
      <c r="AC50" s="1">
        <v>7</v>
      </c>
      <c r="AE50" s="1" t="s">
        <v>43</v>
      </c>
      <c r="AG50" s="1" t="s">
        <v>40</v>
      </c>
    </row>
    <row r="51" spans="1:33">
      <c r="A51" s="1" t="s">
        <v>49</v>
      </c>
      <c r="B51" s="1" t="s">
        <v>42</v>
      </c>
      <c r="C51" s="11">
        <v>48460.404000000002</v>
      </c>
      <c r="D51" s="1">
        <v>6.0000000000000001E-3</v>
      </c>
      <c r="E51" s="1">
        <f t="shared" si="0"/>
        <v>21276.554428997177</v>
      </c>
      <c r="F51" s="1">
        <f t="shared" si="1"/>
        <v>21276.5</v>
      </c>
      <c r="G51" s="1">
        <f t="shared" si="4"/>
        <v>2.8085700003430247E-2</v>
      </c>
      <c r="J51" s="1">
        <f t="shared" si="5"/>
        <v>2.8085700003430247E-2</v>
      </c>
      <c r="O51" s="1">
        <f t="shared" si="2"/>
        <v>2.8022201124969004E-2</v>
      </c>
      <c r="Q51" s="10">
        <f t="shared" si="3"/>
        <v>33441.904000000002</v>
      </c>
      <c r="AA51" s="1" t="s">
        <v>38</v>
      </c>
      <c r="AC51" s="1">
        <v>7</v>
      </c>
      <c r="AE51" s="1" t="s">
        <v>43</v>
      </c>
      <c r="AG51" s="1" t="s">
        <v>40</v>
      </c>
    </row>
    <row r="52" spans="1:33">
      <c r="A52" s="1" t="s">
        <v>49</v>
      </c>
      <c r="B52" s="12" t="s">
        <v>42</v>
      </c>
      <c r="C52" s="11">
        <v>48467.39</v>
      </c>
      <c r="D52" s="1">
        <v>5.0000000000000001E-3</v>
      </c>
      <c r="E52" s="1">
        <f t="shared" si="0"/>
        <v>21290.09302601403</v>
      </c>
      <c r="F52" s="1">
        <f t="shared" si="1"/>
        <v>21290</v>
      </c>
      <c r="G52" s="1">
        <f t="shared" si="4"/>
        <v>4.8001999995904043E-2</v>
      </c>
      <c r="J52" s="1">
        <f t="shared" si="5"/>
        <v>4.8001999995904043E-2</v>
      </c>
      <c r="O52" s="1">
        <f t="shared" si="2"/>
        <v>2.8394221447636592E-2</v>
      </c>
      <c r="Q52" s="10">
        <f t="shared" si="3"/>
        <v>33448.89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49</v>
      </c>
      <c r="C53" s="11">
        <v>48483.374000000003</v>
      </c>
      <c r="D53" s="1">
        <v>6.0000000000000001E-3</v>
      </c>
      <c r="E53" s="1">
        <f t="shared" ref="E53:E82" si="6">+(C53-C$7)/C$8</f>
        <v>21321.069398003365</v>
      </c>
      <c r="F53" s="1">
        <f t="shared" ref="F53:F75" si="7">ROUND(2*E53,0)/2</f>
        <v>21321</v>
      </c>
      <c r="G53" s="1">
        <f t="shared" si="4"/>
        <v>3.5809800006973092E-2</v>
      </c>
      <c r="J53" s="1">
        <f t="shared" si="5"/>
        <v>3.5809800006973092E-2</v>
      </c>
      <c r="O53" s="1">
        <f t="shared" ref="O53:O82" si="8">+C$11+C$12*F53</f>
        <v>2.9248490336725164E-2</v>
      </c>
      <c r="Q53" s="10">
        <f t="shared" ref="Q53:Q82" si="9">+C53-15018.5</f>
        <v>33464.874000000003</v>
      </c>
      <c r="AA53" s="1" t="s">
        <v>38</v>
      </c>
      <c r="AC53" s="1">
        <v>7</v>
      </c>
      <c r="AE53" s="1" t="s">
        <v>43</v>
      </c>
      <c r="AG53" s="1" t="s">
        <v>40</v>
      </c>
    </row>
    <row r="54" spans="1:33">
      <c r="A54" s="1" t="s">
        <v>49</v>
      </c>
      <c r="C54" s="11">
        <v>48499.362999999998</v>
      </c>
      <c r="D54" s="1">
        <v>7.0000000000000001E-3</v>
      </c>
      <c r="E54" s="1">
        <f t="shared" si="6"/>
        <v>21352.055459798736</v>
      </c>
      <c r="F54" s="1">
        <f t="shared" si="7"/>
        <v>21352</v>
      </c>
      <c r="G54" s="1">
        <f t="shared" si="4"/>
        <v>2.861760000087088E-2</v>
      </c>
      <c r="J54" s="1">
        <f t="shared" si="5"/>
        <v>2.861760000087088E-2</v>
      </c>
      <c r="O54" s="1">
        <f t="shared" si="8"/>
        <v>3.0102759225813736E-2</v>
      </c>
      <c r="Q54" s="10">
        <f t="shared" si="9"/>
        <v>33480.862999999998</v>
      </c>
      <c r="AA54" s="1" t="s">
        <v>38</v>
      </c>
      <c r="AC54" s="1">
        <v>9</v>
      </c>
      <c r="AE54" s="1" t="s">
        <v>43</v>
      </c>
      <c r="AG54" s="1" t="s">
        <v>40</v>
      </c>
    </row>
    <row r="55" spans="1:33">
      <c r="A55" s="1" t="s">
        <v>50</v>
      </c>
      <c r="B55" s="1" t="s">
        <v>42</v>
      </c>
      <c r="C55" s="11">
        <v>48737.517999999996</v>
      </c>
      <c r="E55" s="1">
        <f t="shared" si="6"/>
        <v>21813.590611895743</v>
      </c>
      <c r="F55" s="1">
        <f t="shared" si="7"/>
        <v>21813.5</v>
      </c>
      <c r="G55" s="1">
        <f t="shared" ref="G55:G82" si="10">+C55-(C$7+F55*C$8)</f>
        <v>4.6756299998378381E-2</v>
      </c>
      <c r="I55" s="1">
        <f>G55</f>
        <v>4.6756299998378381E-2</v>
      </c>
      <c r="O55" s="1">
        <f t="shared" si="8"/>
        <v>4.2820342848858606E-2</v>
      </c>
      <c r="Q55" s="10">
        <f t="shared" si="9"/>
        <v>33719.017999999996</v>
      </c>
      <c r="AA55" s="1" t="s">
        <v>34</v>
      </c>
      <c r="AB55" s="1" t="s">
        <v>40</v>
      </c>
      <c r="AG55" s="1" t="s">
        <v>36</v>
      </c>
    </row>
    <row r="56" spans="1:33">
      <c r="A56" s="1" t="s">
        <v>50</v>
      </c>
      <c r="B56" s="1" t="s">
        <v>42</v>
      </c>
      <c r="C56" s="11">
        <v>48737.519</v>
      </c>
      <c r="E56" s="1">
        <f t="shared" si="6"/>
        <v>21813.592549856963</v>
      </c>
      <c r="F56" s="1">
        <f t="shared" si="7"/>
        <v>21813.5</v>
      </c>
      <c r="G56" s="1">
        <f t="shared" si="10"/>
        <v>4.7756300002220087E-2</v>
      </c>
      <c r="I56" s="1">
        <f>G56</f>
        <v>4.7756300002220087E-2</v>
      </c>
      <c r="O56" s="1">
        <f t="shared" si="8"/>
        <v>4.2820342848858606E-2</v>
      </c>
      <c r="Q56" s="10">
        <f t="shared" si="9"/>
        <v>33719.019</v>
      </c>
      <c r="AA56" s="1" t="s">
        <v>34</v>
      </c>
      <c r="AB56" s="1" t="s">
        <v>35</v>
      </c>
      <c r="AG56" s="1" t="s">
        <v>36</v>
      </c>
    </row>
    <row r="57" spans="1:33">
      <c r="A57" s="1" t="s">
        <v>50</v>
      </c>
      <c r="C57" s="11">
        <v>48761.514000000003</v>
      </c>
      <c r="E57" s="1">
        <f t="shared" si="6"/>
        <v>21860.093929103961</v>
      </c>
      <c r="F57" s="1">
        <f t="shared" si="7"/>
        <v>21860</v>
      </c>
      <c r="G57" s="1">
        <f t="shared" si="10"/>
        <v>4.8468000000866596E-2</v>
      </c>
      <c r="I57" s="1">
        <f>G57</f>
        <v>4.8468000000866596E-2</v>
      </c>
      <c r="O57" s="1">
        <f t="shared" si="8"/>
        <v>4.4101746182491519E-2</v>
      </c>
      <c r="Q57" s="10">
        <f t="shared" si="9"/>
        <v>33743.014000000003</v>
      </c>
      <c r="AA57" s="1" t="s">
        <v>34</v>
      </c>
      <c r="AB57" s="1" t="s">
        <v>40</v>
      </c>
      <c r="AG57" s="1" t="s">
        <v>36</v>
      </c>
    </row>
    <row r="58" spans="1:33">
      <c r="A58" s="1" t="s">
        <v>50</v>
      </c>
      <c r="C58" s="11">
        <v>48761.514999999999</v>
      </c>
      <c r="E58" s="1">
        <f t="shared" si="6"/>
        <v>21860.095867065163</v>
      </c>
      <c r="F58" s="1">
        <f t="shared" si="7"/>
        <v>21860</v>
      </c>
      <c r="G58" s="1">
        <f t="shared" si="10"/>
        <v>4.9467999997432344E-2</v>
      </c>
      <c r="I58" s="1">
        <f>G58</f>
        <v>4.9467999997432344E-2</v>
      </c>
      <c r="O58" s="1">
        <f t="shared" si="8"/>
        <v>4.4101746182491519E-2</v>
      </c>
      <c r="Q58" s="10">
        <f t="shared" si="9"/>
        <v>33743.014999999999</v>
      </c>
      <c r="AA58" s="1" t="s">
        <v>34</v>
      </c>
      <c r="AB58" s="1" t="s">
        <v>35</v>
      </c>
      <c r="AG58" s="1" t="s">
        <v>36</v>
      </c>
    </row>
    <row r="59" spans="1:33">
      <c r="A59" s="1" t="s">
        <v>51</v>
      </c>
      <c r="B59" s="1" t="s">
        <v>42</v>
      </c>
      <c r="C59" s="11">
        <v>48783.41</v>
      </c>
      <c r="D59" s="1">
        <v>7.0000000000000001E-3</v>
      </c>
      <c r="E59" s="1">
        <f t="shared" si="6"/>
        <v>21902.527527770024</v>
      </c>
      <c r="F59" s="1">
        <f t="shared" si="7"/>
        <v>21902.5</v>
      </c>
      <c r="G59" s="1">
        <f t="shared" si="10"/>
        <v>1.420450000296114E-2</v>
      </c>
      <c r="J59" s="1">
        <f>G59</f>
        <v>1.420450000296114E-2</v>
      </c>
      <c r="O59" s="1">
        <f t="shared" si="8"/>
        <v>4.5272921272371036E-2</v>
      </c>
      <c r="Q59" s="10">
        <f t="shared" si="9"/>
        <v>33764.910000000003</v>
      </c>
      <c r="AA59" s="1" t="s">
        <v>38</v>
      </c>
      <c r="AC59" s="1">
        <v>8</v>
      </c>
      <c r="AE59" s="1" t="s">
        <v>43</v>
      </c>
      <c r="AG59" s="1" t="s">
        <v>40</v>
      </c>
    </row>
    <row r="60" spans="1:33">
      <c r="A60" s="1" t="s">
        <v>52</v>
      </c>
      <c r="C60" s="11">
        <v>48853.374000000003</v>
      </c>
      <c r="D60" s="1">
        <v>4.0000000000000001E-3</v>
      </c>
      <c r="E60" s="1">
        <f t="shared" si="6"/>
        <v>22038.115045904495</v>
      </c>
      <c r="F60" s="1">
        <f t="shared" si="7"/>
        <v>22038</v>
      </c>
      <c r="G60" s="1">
        <f t="shared" si="10"/>
        <v>5.9364400003687479E-2</v>
      </c>
      <c r="J60" s="1">
        <f>G60</f>
        <v>5.9364400003687479E-2</v>
      </c>
      <c r="O60" s="1">
        <f t="shared" si="8"/>
        <v>4.900690302951638E-2</v>
      </c>
      <c r="Q60" s="10">
        <f t="shared" si="9"/>
        <v>33834.874000000003</v>
      </c>
      <c r="AA60" s="1" t="s">
        <v>38</v>
      </c>
      <c r="AC60" s="1">
        <v>8</v>
      </c>
      <c r="AE60" s="1" t="s">
        <v>43</v>
      </c>
      <c r="AG60" s="1" t="s">
        <v>40</v>
      </c>
    </row>
    <row r="61" spans="1:33">
      <c r="A61" s="1" t="s">
        <v>53</v>
      </c>
      <c r="C61" s="11">
        <v>49061.588000000003</v>
      </c>
      <c r="E61" s="1">
        <f t="shared" si="6"/>
        <v>22441.625701396621</v>
      </c>
      <c r="F61" s="1">
        <f t="shared" si="7"/>
        <v>22441.5</v>
      </c>
      <c r="G61" s="1">
        <f t="shared" si="10"/>
        <v>6.4862700004596263E-2</v>
      </c>
      <c r="I61" s="1">
        <f>G61</f>
        <v>6.4862700004596263E-2</v>
      </c>
      <c r="O61" s="1">
        <f t="shared" si="8"/>
        <v>6.0126177118137392E-2</v>
      </c>
      <c r="Q61" s="10">
        <f t="shared" si="9"/>
        <v>34043.088000000003</v>
      </c>
      <c r="AA61" s="1" t="s">
        <v>34</v>
      </c>
      <c r="AB61" s="1" t="s">
        <v>40</v>
      </c>
      <c r="AG61" s="1" t="s">
        <v>36</v>
      </c>
    </row>
    <row r="62" spans="1:33">
      <c r="A62" s="1" t="s">
        <v>53</v>
      </c>
      <c r="C62" s="11">
        <v>49061.589</v>
      </c>
      <c r="E62" s="1">
        <f t="shared" si="6"/>
        <v>22441.627639357823</v>
      </c>
      <c r="F62" s="1">
        <f t="shared" si="7"/>
        <v>22441.5</v>
      </c>
      <c r="G62" s="1">
        <f t="shared" si="10"/>
        <v>6.5862700001162011E-2</v>
      </c>
      <c r="I62" s="1">
        <f>G62</f>
        <v>6.5862700001162011E-2</v>
      </c>
      <c r="O62" s="1">
        <f t="shared" si="8"/>
        <v>6.0126177118137392E-2</v>
      </c>
      <c r="Q62" s="10">
        <f t="shared" si="9"/>
        <v>34043.089</v>
      </c>
      <c r="AA62" s="1" t="s">
        <v>34</v>
      </c>
      <c r="AB62" s="1" t="s">
        <v>35</v>
      </c>
      <c r="AG62" s="1" t="s">
        <v>36</v>
      </c>
    </row>
    <row r="63" spans="1:33">
      <c r="A63" s="1" t="s">
        <v>54</v>
      </c>
      <c r="C63" s="11">
        <v>49105.375</v>
      </c>
      <c r="D63" s="1">
        <v>6.0000000000000001E-3</v>
      </c>
      <c r="E63" s="1">
        <f t="shared" si="6"/>
        <v>22526.483208922684</v>
      </c>
      <c r="F63" s="1">
        <f t="shared" si="7"/>
        <v>22526.5</v>
      </c>
      <c r="G63" s="1">
        <f t="shared" si="10"/>
        <v>-8.6642999958712608E-3</v>
      </c>
      <c r="J63" s="1">
        <f t="shared" ref="J63:J68" si="11">G63</f>
        <v>-8.6642999958712608E-3</v>
      </c>
      <c r="O63" s="1">
        <f t="shared" si="8"/>
        <v>6.2468527297896426E-2</v>
      </c>
      <c r="Q63" s="10">
        <f t="shared" si="9"/>
        <v>34086.875</v>
      </c>
      <c r="AA63" s="1" t="s">
        <v>38</v>
      </c>
      <c r="AC63" s="1">
        <v>7</v>
      </c>
      <c r="AE63" s="1" t="s">
        <v>43</v>
      </c>
      <c r="AG63" s="1" t="s">
        <v>40</v>
      </c>
    </row>
    <row r="64" spans="1:33">
      <c r="A64" s="1" t="s">
        <v>54</v>
      </c>
      <c r="C64" s="11">
        <v>49130.411999999997</v>
      </c>
      <c r="D64" s="1">
        <v>7.0000000000000001E-3</v>
      </c>
      <c r="E64" s="1">
        <f t="shared" si="6"/>
        <v>22575.00394375106</v>
      </c>
      <c r="F64" s="1">
        <f t="shared" si="7"/>
        <v>22575</v>
      </c>
      <c r="G64" s="1">
        <f t="shared" si="10"/>
        <v>2.0349999977042899E-3</v>
      </c>
      <c r="J64" s="1">
        <f t="shared" si="11"/>
        <v>2.0349999977042899E-3</v>
      </c>
      <c r="O64" s="1">
        <f t="shared" si="8"/>
        <v>6.3805044753406093E-2</v>
      </c>
      <c r="Q64" s="10">
        <f t="shared" si="9"/>
        <v>34111.911999999997</v>
      </c>
      <c r="AA64" s="1" t="s">
        <v>38</v>
      </c>
      <c r="AC64" s="1">
        <v>9</v>
      </c>
      <c r="AE64" s="1" t="s">
        <v>43</v>
      </c>
      <c r="AG64" s="1" t="s">
        <v>40</v>
      </c>
    </row>
    <row r="65" spans="1:33">
      <c r="A65" s="1" t="s">
        <v>54</v>
      </c>
      <c r="C65" s="11">
        <v>49131.51</v>
      </c>
      <c r="D65" s="1">
        <v>0.01</v>
      </c>
      <c r="E65" s="1">
        <f t="shared" si="6"/>
        <v>22577.131825160246</v>
      </c>
      <c r="F65" s="1">
        <f t="shared" si="7"/>
        <v>22577</v>
      </c>
      <c r="G65" s="1">
        <f t="shared" si="10"/>
        <v>6.8022600004042033E-2</v>
      </c>
      <c r="J65" s="1">
        <f t="shared" si="11"/>
        <v>6.8022600004042033E-2</v>
      </c>
      <c r="O65" s="1">
        <f t="shared" si="8"/>
        <v>6.3860158875282735E-2</v>
      </c>
      <c r="Q65" s="10">
        <f t="shared" si="9"/>
        <v>34113.01</v>
      </c>
      <c r="AA65" s="1" t="s">
        <v>38</v>
      </c>
      <c r="AC65" s="1">
        <v>23</v>
      </c>
      <c r="AE65" s="1" t="s">
        <v>39</v>
      </c>
      <c r="AG65" s="1" t="s">
        <v>40</v>
      </c>
    </row>
    <row r="66" spans="1:33">
      <c r="A66" s="1" t="s">
        <v>54</v>
      </c>
      <c r="C66" s="11">
        <v>49146.476000000002</v>
      </c>
      <c r="D66" s="1">
        <v>5.0000000000000001E-3</v>
      </c>
      <c r="E66" s="1">
        <f t="shared" si="6"/>
        <v>22606.13535263724</v>
      </c>
      <c r="F66" s="1">
        <f t="shared" si="7"/>
        <v>22606</v>
      </c>
      <c r="G66" s="1">
        <f t="shared" si="10"/>
        <v>6.984280000324361E-2</v>
      </c>
      <c r="J66" s="1">
        <f t="shared" si="11"/>
        <v>6.984280000324361E-2</v>
      </c>
      <c r="O66" s="1">
        <f t="shared" si="8"/>
        <v>6.4659313642494665E-2</v>
      </c>
      <c r="Q66" s="10">
        <f t="shared" si="9"/>
        <v>34127.976000000002</v>
      </c>
      <c r="AA66" s="1" t="s">
        <v>38</v>
      </c>
      <c r="AC66" s="1">
        <v>45</v>
      </c>
      <c r="AE66" s="1" t="s">
        <v>39</v>
      </c>
      <c r="AG66" s="1" t="s">
        <v>40</v>
      </c>
    </row>
    <row r="67" spans="1:33">
      <c r="A67" s="1" t="s">
        <v>54</v>
      </c>
      <c r="C67" s="11">
        <v>49147.449000000001</v>
      </c>
      <c r="D67" s="1">
        <v>5.0000000000000001E-3</v>
      </c>
      <c r="E67" s="1">
        <f t="shared" si="6"/>
        <v>22608.020988895096</v>
      </c>
      <c r="F67" s="1">
        <f t="shared" si="7"/>
        <v>22608</v>
      </c>
      <c r="G67" s="1">
        <f t="shared" si="10"/>
        <v>1.0830400002305396E-2</v>
      </c>
      <c r="J67" s="1">
        <f t="shared" si="11"/>
        <v>1.0830400002305396E-2</v>
      </c>
      <c r="O67" s="1">
        <f t="shared" si="8"/>
        <v>6.4714427764371307E-2</v>
      </c>
      <c r="Q67" s="10">
        <f t="shared" si="9"/>
        <v>34128.949000000001</v>
      </c>
      <c r="AA67" s="1" t="s">
        <v>38</v>
      </c>
      <c r="AC67" s="1">
        <v>10</v>
      </c>
      <c r="AE67" s="1" t="s">
        <v>43</v>
      </c>
      <c r="AG67" s="1" t="s">
        <v>40</v>
      </c>
    </row>
    <row r="68" spans="1:33">
      <c r="A68" s="1" t="s">
        <v>55</v>
      </c>
      <c r="B68" s="1" t="s">
        <v>42</v>
      </c>
      <c r="C68" s="11">
        <v>49216.385999999999</v>
      </c>
      <c r="D68" s="1">
        <v>6.0000000000000001E-3</v>
      </c>
      <c r="E68" s="1">
        <f t="shared" si="6"/>
        <v>22741.618220866338</v>
      </c>
      <c r="F68" s="1">
        <f t="shared" si="7"/>
        <v>22741.5</v>
      </c>
      <c r="G68" s="1">
        <f t="shared" si="10"/>
        <v>6.1002700000244658E-2</v>
      </c>
      <c r="J68" s="1">
        <f t="shared" si="11"/>
        <v>6.1002700000244658E-2</v>
      </c>
      <c r="O68" s="1">
        <f t="shared" si="8"/>
        <v>6.8393295399640008E-2</v>
      </c>
      <c r="Q68" s="10">
        <f t="shared" si="9"/>
        <v>34197.885999999999</v>
      </c>
      <c r="AA68" s="1" t="s">
        <v>38</v>
      </c>
      <c r="AC68" s="1">
        <v>5</v>
      </c>
      <c r="AE68" s="1" t="s">
        <v>43</v>
      </c>
      <c r="AG68" s="1" t="s">
        <v>40</v>
      </c>
    </row>
    <row r="69" spans="1:33">
      <c r="A69" s="1" t="s">
        <v>56</v>
      </c>
      <c r="C69" s="11">
        <v>49482.415000000001</v>
      </c>
      <c r="E69" s="1">
        <f t="shared" si="6"/>
        <v>23257.172103746045</v>
      </c>
      <c r="F69" s="1">
        <f t="shared" si="7"/>
        <v>23257</v>
      </c>
      <c r="G69" s="1">
        <f t="shared" si="10"/>
        <v>8.880660000431817E-2</v>
      </c>
      <c r="I69" s="1">
        <f>G69</f>
        <v>8.880660000431817E-2</v>
      </c>
      <c r="O69" s="1">
        <f t="shared" si="8"/>
        <v>8.2598960313355341E-2</v>
      </c>
      <c r="Q69" s="10">
        <f t="shared" si="9"/>
        <v>34463.915000000001</v>
      </c>
      <c r="AA69" s="1" t="s">
        <v>34</v>
      </c>
      <c r="AB69" s="1" t="s">
        <v>40</v>
      </c>
      <c r="AG69" s="1" t="s">
        <v>36</v>
      </c>
    </row>
    <row r="70" spans="1:33">
      <c r="A70" s="1" t="s">
        <v>56</v>
      </c>
      <c r="C70" s="11">
        <v>49482.415999999997</v>
      </c>
      <c r="E70" s="1">
        <f t="shared" si="6"/>
        <v>23257.174041707247</v>
      </c>
      <c r="F70" s="1">
        <f t="shared" si="7"/>
        <v>23257</v>
      </c>
      <c r="G70" s="1">
        <f t="shared" si="10"/>
        <v>8.9806600000883918E-2</v>
      </c>
      <c r="I70" s="1">
        <f>G70</f>
        <v>8.9806600000883918E-2</v>
      </c>
      <c r="O70" s="1">
        <f t="shared" si="8"/>
        <v>8.2598960313355341E-2</v>
      </c>
      <c r="Q70" s="10">
        <f t="shared" si="9"/>
        <v>34463.915999999997</v>
      </c>
      <c r="AA70" s="1" t="s">
        <v>34</v>
      </c>
      <c r="AB70" s="1" t="s">
        <v>35</v>
      </c>
      <c r="AG70" s="1" t="s">
        <v>36</v>
      </c>
    </row>
    <row r="71" spans="1:33">
      <c r="A71" s="1" t="s">
        <v>57</v>
      </c>
      <c r="C71" s="11">
        <v>49870.472999999998</v>
      </c>
      <c r="E71" s="1">
        <f t="shared" si="6"/>
        <v>24009.213455187164</v>
      </c>
      <c r="F71" s="1">
        <f t="shared" si="7"/>
        <v>24009</v>
      </c>
      <c r="G71" s="1">
        <f t="shared" si="10"/>
        <v>0.11014419999992242</v>
      </c>
      <c r="K71" s="1">
        <f>G71</f>
        <v>0.11014419999992242</v>
      </c>
      <c r="O71" s="1">
        <f t="shared" si="8"/>
        <v>0.10332187013898853</v>
      </c>
      <c r="Q71" s="10">
        <f t="shared" si="9"/>
        <v>34851.972999999998</v>
      </c>
      <c r="AA71" s="1" t="s">
        <v>34</v>
      </c>
      <c r="AG71" s="1" t="s">
        <v>36</v>
      </c>
    </row>
    <row r="72" spans="1:33">
      <c r="A72" s="1" t="s">
        <v>58</v>
      </c>
      <c r="C72" s="11">
        <v>49917.436000000002</v>
      </c>
      <c r="D72" s="1">
        <v>5.0000000000000001E-3</v>
      </c>
      <c r="E72" s="1">
        <f t="shared" si="6"/>
        <v>24100.225927517931</v>
      </c>
      <c r="F72" s="1">
        <f t="shared" si="7"/>
        <v>24100</v>
      </c>
      <c r="G72" s="1">
        <f t="shared" si="10"/>
        <v>0.11658000000170432</v>
      </c>
      <c r="J72" s="1">
        <f t="shared" ref="J72:J81" si="12">G72</f>
        <v>0.11658000000170432</v>
      </c>
      <c r="O72" s="1">
        <f t="shared" si="8"/>
        <v>0.1058295626843776</v>
      </c>
      <c r="Q72" s="10">
        <f t="shared" si="9"/>
        <v>34898.936000000002</v>
      </c>
      <c r="AA72" s="1" t="s">
        <v>38</v>
      </c>
      <c r="AC72" s="1">
        <v>6</v>
      </c>
      <c r="AE72" s="1" t="s">
        <v>43</v>
      </c>
      <c r="AG72" s="1" t="s">
        <v>40</v>
      </c>
    </row>
    <row r="73" spans="1:33">
      <c r="A73" s="1" t="s">
        <v>58</v>
      </c>
      <c r="C73" s="11">
        <v>49933.423000000003</v>
      </c>
      <c r="D73" s="1">
        <v>5.0000000000000001E-3</v>
      </c>
      <c r="E73" s="1">
        <f t="shared" si="6"/>
        <v>24131.208113390894</v>
      </c>
      <c r="F73" s="1">
        <f t="shared" si="7"/>
        <v>24131</v>
      </c>
      <c r="G73" s="1">
        <f t="shared" si="10"/>
        <v>0.10738780000247061</v>
      </c>
      <c r="J73" s="1">
        <f t="shared" si="12"/>
        <v>0.10738780000247061</v>
      </c>
      <c r="O73" s="1">
        <f t="shared" si="8"/>
        <v>0.10668383157346628</v>
      </c>
      <c r="Q73" s="10">
        <f t="shared" si="9"/>
        <v>34914.923000000003</v>
      </c>
      <c r="AA73" s="1" t="s">
        <v>38</v>
      </c>
      <c r="AC73" s="1">
        <v>6</v>
      </c>
      <c r="AE73" s="1" t="s">
        <v>43</v>
      </c>
      <c r="AG73" s="1" t="s">
        <v>40</v>
      </c>
    </row>
    <row r="74" spans="1:33">
      <c r="A74" s="1" t="s">
        <v>58</v>
      </c>
      <c r="C74" s="11">
        <v>49947.374000000003</v>
      </c>
      <c r="D74" s="1">
        <v>5.0000000000000001E-3</v>
      </c>
      <c r="E74" s="1">
        <f t="shared" si="6"/>
        <v>24158.244610239188</v>
      </c>
      <c r="F74" s="1">
        <f t="shared" si="7"/>
        <v>24158</v>
      </c>
      <c r="G74" s="1">
        <f t="shared" si="10"/>
        <v>0.12622040000132984</v>
      </c>
      <c r="J74" s="1">
        <f t="shared" si="12"/>
        <v>0.12622040000132984</v>
      </c>
      <c r="O74" s="1">
        <f t="shared" si="8"/>
        <v>0.10742787221880146</v>
      </c>
      <c r="Q74" s="10">
        <f t="shared" si="9"/>
        <v>34928.874000000003</v>
      </c>
      <c r="AA74" s="1" t="s">
        <v>38</v>
      </c>
      <c r="AC74" s="1">
        <v>6</v>
      </c>
      <c r="AE74" s="1" t="s">
        <v>43</v>
      </c>
      <c r="AG74" s="1" t="s">
        <v>40</v>
      </c>
    </row>
    <row r="75" spans="1:33">
      <c r="A75" s="1" t="s">
        <v>59</v>
      </c>
      <c r="B75" s="12" t="s">
        <v>42</v>
      </c>
      <c r="C75" s="11">
        <v>50278.37</v>
      </c>
      <c r="D75" s="1">
        <v>0.02</v>
      </c>
      <c r="E75" s="1">
        <f t="shared" si="6"/>
        <v>24799.702019084274</v>
      </c>
      <c r="F75" s="1">
        <f t="shared" si="7"/>
        <v>24799.5</v>
      </c>
      <c r="G75" s="1">
        <f t="shared" si="10"/>
        <v>0.10424310000234982</v>
      </c>
      <c r="J75" s="1">
        <f t="shared" si="12"/>
        <v>0.10424310000234982</v>
      </c>
      <c r="O75" s="1">
        <f t="shared" si="8"/>
        <v>0.12510572681074783</v>
      </c>
      <c r="Q75" s="10">
        <f t="shared" si="9"/>
        <v>35259.870000000003</v>
      </c>
      <c r="AA75" s="1" t="s">
        <v>60</v>
      </c>
      <c r="AC75" s="1">
        <v>13</v>
      </c>
      <c r="AE75" s="1" t="s">
        <v>61</v>
      </c>
      <c r="AG75" s="1" t="s">
        <v>40</v>
      </c>
    </row>
    <row r="76" spans="1:33">
      <c r="A76" s="1" t="s">
        <v>62</v>
      </c>
      <c r="B76" s="12" t="s">
        <v>42</v>
      </c>
      <c r="C76" s="11">
        <v>50332.328999999998</v>
      </c>
      <c r="D76" s="1">
        <v>4.0000000000000001E-3</v>
      </c>
      <c r="E76" s="1">
        <f t="shared" si="6"/>
        <v>24904.272468043986</v>
      </c>
      <c r="F76" s="12">
        <f t="shared" ref="F76:F82" si="13">ROUND(2*E76,0)/2-0.5</f>
        <v>24904</v>
      </c>
      <c r="G76" s="1">
        <f t="shared" si="10"/>
        <v>0.14059519999864278</v>
      </c>
      <c r="J76" s="1">
        <f t="shared" si="12"/>
        <v>0.14059519999864278</v>
      </c>
      <c r="O76" s="1">
        <f t="shared" si="8"/>
        <v>0.1279854396788046</v>
      </c>
      <c r="Q76" s="10">
        <f t="shared" si="9"/>
        <v>35313.828999999998</v>
      </c>
      <c r="AA76" s="1" t="s">
        <v>38</v>
      </c>
      <c r="AC76" s="1">
        <v>7</v>
      </c>
      <c r="AE76" s="1" t="s">
        <v>43</v>
      </c>
      <c r="AG76" s="1" t="s">
        <v>40</v>
      </c>
    </row>
    <row r="77" spans="1:33">
      <c r="A77" s="1" t="s">
        <v>63</v>
      </c>
      <c r="C77" s="11">
        <v>50642.478000000003</v>
      </c>
      <c r="D77" s="1">
        <v>4.0000000000000001E-3</v>
      </c>
      <c r="E77" s="1">
        <f t="shared" si="6"/>
        <v>25505.32919953288</v>
      </c>
      <c r="F77" s="12">
        <f t="shared" si="13"/>
        <v>25505</v>
      </c>
      <c r="G77" s="1">
        <f t="shared" si="10"/>
        <v>0.16986900000483729</v>
      </c>
      <c r="J77" s="1">
        <f t="shared" si="12"/>
        <v>0.16986900000483729</v>
      </c>
      <c r="O77" s="1">
        <f t="shared" si="8"/>
        <v>0.14454723330274821</v>
      </c>
      <c r="Q77" s="10">
        <f t="shared" si="9"/>
        <v>35623.978000000003</v>
      </c>
      <c r="AA77" s="1" t="s">
        <v>38</v>
      </c>
      <c r="AC77" s="1">
        <v>7</v>
      </c>
      <c r="AE77" s="1" t="s">
        <v>43</v>
      </c>
      <c r="AG77" s="1" t="s">
        <v>40</v>
      </c>
    </row>
    <row r="78" spans="1:33">
      <c r="A78" s="1" t="s">
        <v>63</v>
      </c>
      <c r="C78" s="11">
        <v>50658.468999999997</v>
      </c>
      <c r="D78" s="1">
        <v>5.0000000000000001E-3</v>
      </c>
      <c r="E78" s="1">
        <f t="shared" si="6"/>
        <v>25536.319137250674</v>
      </c>
      <c r="F78" s="12">
        <f t="shared" si="13"/>
        <v>25536</v>
      </c>
      <c r="G78" s="1">
        <f t="shared" si="10"/>
        <v>0.16467679999914253</v>
      </c>
      <c r="J78" s="1">
        <f t="shared" si="12"/>
        <v>0.16467679999914253</v>
      </c>
      <c r="O78" s="1">
        <f t="shared" si="8"/>
        <v>0.14540150219183678</v>
      </c>
      <c r="Q78" s="10">
        <f t="shared" si="9"/>
        <v>35639.968999999997</v>
      </c>
      <c r="AA78" s="1" t="s">
        <v>38</v>
      </c>
      <c r="AC78" s="1">
        <v>7</v>
      </c>
      <c r="AE78" s="1" t="s">
        <v>43</v>
      </c>
      <c r="AG78" s="1" t="s">
        <v>40</v>
      </c>
    </row>
    <row r="79" spans="1:33">
      <c r="A79" s="1" t="s">
        <v>63</v>
      </c>
      <c r="C79" s="11">
        <v>50671.357000000004</v>
      </c>
      <c r="D79" s="1">
        <v>5.0000000000000001E-3</v>
      </c>
      <c r="E79" s="1">
        <f t="shared" si="6"/>
        <v>25561.295581332171</v>
      </c>
      <c r="F79" s="12">
        <f t="shared" si="13"/>
        <v>25561</v>
      </c>
      <c r="G79" s="1">
        <f t="shared" si="10"/>
        <v>0.15252180000243243</v>
      </c>
      <c r="J79" s="1">
        <f t="shared" si="12"/>
        <v>0.15252180000243243</v>
      </c>
      <c r="O79" s="1">
        <f t="shared" si="8"/>
        <v>0.14609042871529532</v>
      </c>
      <c r="Q79" s="10">
        <f t="shared" si="9"/>
        <v>35652.857000000004</v>
      </c>
      <c r="AA79" s="1" t="s">
        <v>38</v>
      </c>
      <c r="AC79" s="1">
        <v>6</v>
      </c>
      <c r="AE79" s="1" t="s">
        <v>43</v>
      </c>
      <c r="AG79" s="1" t="s">
        <v>40</v>
      </c>
    </row>
    <row r="80" spans="1:33">
      <c r="A80" s="1" t="s">
        <v>64</v>
      </c>
      <c r="C80" s="11">
        <v>50702.332000000002</v>
      </c>
      <c r="D80" s="1">
        <v>4.0000000000000001E-3</v>
      </c>
      <c r="E80" s="1">
        <f t="shared" si="6"/>
        <v>25621.323929828755</v>
      </c>
      <c r="F80" s="12">
        <f t="shared" si="13"/>
        <v>25621</v>
      </c>
      <c r="G80" s="1">
        <f t="shared" si="10"/>
        <v>0.16714979999960633</v>
      </c>
      <c r="J80" s="1">
        <f t="shared" si="12"/>
        <v>0.16714979999960633</v>
      </c>
      <c r="O80" s="1">
        <f t="shared" si="8"/>
        <v>0.14774385237159582</v>
      </c>
      <c r="Q80" s="10">
        <f t="shared" si="9"/>
        <v>35683.832000000002</v>
      </c>
      <c r="AA80" s="1" t="s">
        <v>38</v>
      </c>
      <c r="AC80" s="1">
        <v>8</v>
      </c>
      <c r="AE80" s="1" t="s">
        <v>43</v>
      </c>
      <c r="AG80" s="1" t="s">
        <v>40</v>
      </c>
    </row>
    <row r="81" spans="1:33">
      <c r="A81" s="1" t="s">
        <v>65</v>
      </c>
      <c r="C81" s="11">
        <v>51358.468999999997</v>
      </c>
      <c r="D81" s="1">
        <v>3.0000000000000001E-3</v>
      </c>
      <c r="E81" s="1">
        <f t="shared" si="6"/>
        <v>26892.891984631191</v>
      </c>
      <c r="F81" s="12">
        <f t="shared" si="13"/>
        <v>26892.5</v>
      </c>
      <c r="G81" s="1">
        <f t="shared" si="10"/>
        <v>0.20226649999676738</v>
      </c>
      <c r="J81" s="1">
        <f t="shared" si="12"/>
        <v>0.20226649999676738</v>
      </c>
      <c r="O81" s="1">
        <f t="shared" si="8"/>
        <v>0.18278265535469773</v>
      </c>
      <c r="Q81" s="10">
        <f t="shared" si="9"/>
        <v>36339.968999999997</v>
      </c>
      <c r="AA81" s="1" t="s">
        <v>60</v>
      </c>
      <c r="AC81" s="1">
        <v>12</v>
      </c>
      <c r="AE81" s="1" t="s">
        <v>66</v>
      </c>
      <c r="AG81" s="1" t="s">
        <v>36</v>
      </c>
    </row>
    <row r="82" spans="1:33">
      <c r="A82" s="1" t="s">
        <v>67</v>
      </c>
      <c r="B82" s="12" t="s">
        <v>42</v>
      </c>
      <c r="C82" s="8">
        <v>52410.4018</v>
      </c>
      <c r="D82" s="8">
        <v>5.9999999999999995E-4</v>
      </c>
      <c r="E82" s="1">
        <f t="shared" si="6"/>
        <v>28931.496947129708</v>
      </c>
      <c r="F82" s="12">
        <f t="shared" si="13"/>
        <v>28931</v>
      </c>
      <c r="G82" s="1">
        <f t="shared" si="10"/>
        <v>0.25642779999907361</v>
      </c>
      <c r="K82" s="1">
        <f>G82</f>
        <v>0.25642779999907361</v>
      </c>
      <c r="O82" s="1">
        <f t="shared" si="8"/>
        <v>0.23895772407750793</v>
      </c>
      <c r="Q82" s="10">
        <f t="shared" si="9"/>
        <v>37391.9018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6"/>
  <sheetViews>
    <sheetView topLeftCell="A99" workbookViewId="0">
      <selection activeCell="A82" sqref="A82"/>
    </sheetView>
  </sheetViews>
  <sheetFormatPr defaultRowHeight="12.75"/>
  <cols>
    <col min="1" max="1" width="19.7109375" style="13" customWidth="1"/>
    <col min="2" max="2" width="4.42578125" customWidth="1"/>
    <col min="3" max="3" width="12.7109375" style="13" customWidth="1"/>
    <col min="4" max="4" width="5.42578125" customWidth="1"/>
    <col min="5" max="5" width="14.85546875" customWidth="1"/>
    <col min="7" max="7" width="12" customWidth="1"/>
    <col min="8" max="8" width="14.140625" style="1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4" t="s">
        <v>68</v>
      </c>
      <c r="I1" s="15" t="s">
        <v>69</v>
      </c>
      <c r="J1" s="16" t="s">
        <v>70</v>
      </c>
    </row>
    <row r="2" spans="1:16">
      <c r="I2" s="17" t="s">
        <v>71</v>
      </c>
      <c r="J2" s="18" t="s">
        <v>72</v>
      </c>
    </row>
    <row r="3" spans="1:16">
      <c r="A3" s="19" t="s">
        <v>73</v>
      </c>
      <c r="I3" s="17" t="s">
        <v>74</v>
      </c>
      <c r="J3" s="18" t="s">
        <v>75</v>
      </c>
    </row>
    <row r="4" spans="1:16">
      <c r="I4" s="17" t="s">
        <v>76</v>
      </c>
      <c r="J4" s="18" t="s">
        <v>75</v>
      </c>
    </row>
    <row r="5" spans="1:16">
      <c r="I5" s="20" t="s">
        <v>35</v>
      </c>
      <c r="J5" s="21" t="s">
        <v>77</v>
      </c>
    </row>
    <row r="11" spans="1:16" ht="12.75" customHeight="1">
      <c r="A11" s="13" t="str">
        <f t="shared" ref="A11:A42" si="0">P11</f>
        <v> BBS 85 </v>
      </c>
      <c r="B11" s="7" t="str">
        <f t="shared" ref="B11:B42" si="1">IF(H11=INT(H11),"I","II")</f>
        <v>I</v>
      </c>
      <c r="C11" s="13">
        <f t="shared" ref="C11:C42" si="2">1*G11</f>
        <v>46924.434000000001</v>
      </c>
      <c r="D11" t="str">
        <f t="shared" ref="D11:D42" si="3">VLOOKUP(F11,I$1:J$5,2,FALSE)</f>
        <v>vis</v>
      </c>
      <c r="E11">
        <f>VLOOKUP(C11,Active!C$21:E$962,3,FALSE)</f>
        <v>18298.926903119045</v>
      </c>
      <c r="F11" s="7" t="s">
        <v>35</v>
      </c>
      <c r="G11" t="str">
        <f t="shared" ref="G11:G42" si="4">MID(I11,3,LEN(I11)-3)</f>
        <v>46924.434</v>
      </c>
      <c r="H11" s="13">
        <f t="shared" ref="H11:H42" si="5">1*K11</f>
        <v>18300</v>
      </c>
      <c r="I11" s="22" t="s">
        <v>78</v>
      </c>
      <c r="J11" s="23" t="s">
        <v>79</v>
      </c>
      <c r="K11" s="22">
        <v>18300</v>
      </c>
      <c r="L11" s="22" t="s">
        <v>80</v>
      </c>
      <c r="M11" s="23" t="s">
        <v>81</v>
      </c>
      <c r="N11" s="23"/>
      <c r="O11" s="24" t="s">
        <v>82</v>
      </c>
      <c r="P11" s="24" t="s">
        <v>83</v>
      </c>
    </row>
    <row r="12" spans="1:16" ht="12.75" customHeight="1">
      <c r="A12" s="13" t="str">
        <f t="shared" si="0"/>
        <v> BBS 85 </v>
      </c>
      <c r="B12" s="7" t="str">
        <f t="shared" si="1"/>
        <v>I</v>
      </c>
      <c r="C12" s="13">
        <f t="shared" si="2"/>
        <v>46939.398000000001</v>
      </c>
      <c r="D12" t="str">
        <f t="shared" si="3"/>
        <v>vis</v>
      </c>
      <c r="E12">
        <f>VLOOKUP(C12,Active!C$21:E$962,3,FALSE)</f>
        <v>18327.925006043992</v>
      </c>
      <c r="F12" s="7" t="s">
        <v>35</v>
      </c>
      <c r="G12" t="str">
        <f t="shared" si="4"/>
        <v>46939.398</v>
      </c>
      <c r="H12" s="13">
        <f t="shared" si="5"/>
        <v>18329</v>
      </c>
      <c r="I12" s="22" t="s">
        <v>84</v>
      </c>
      <c r="J12" s="23" t="s">
        <v>85</v>
      </c>
      <c r="K12" s="22">
        <v>18329</v>
      </c>
      <c r="L12" s="22" t="s">
        <v>86</v>
      </c>
      <c r="M12" s="23" t="s">
        <v>81</v>
      </c>
      <c r="N12" s="23"/>
      <c r="O12" s="24" t="s">
        <v>82</v>
      </c>
      <c r="P12" s="24" t="s">
        <v>83</v>
      </c>
    </row>
    <row r="13" spans="1:16" ht="12.75" customHeight="1">
      <c r="A13" s="13" t="str">
        <f t="shared" si="0"/>
        <v> BBS 85 </v>
      </c>
      <c r="B13" s="7" t="str">
        <f t="shared" si="1"/>
        <v>I</v>
      </c>
      <c r="C13" s="13">
        <f t="shared" si="2"/>
        <v>46974.485000000001</v>
      </c>
      <c r="D13" t="str">
        <f t="shared" si="3"/>
        <v>vis</v>
      </c>
      <c r="E13">
        <f>VLOOKUP(C13,Active!C$21:E$962,3,FALSE)</f>
        <v>18395.918619872351</v>
      </c>
      <c r="F13" s="7" t="s">
        <v>35</v>
      </c>
      <c r="G13" t="str">
        <f t="shared" si="4"/>
        <v>46974.485</v>
      </c>
      <c r="H13" s="13">
        <f t="shared" si="5"/>
        <v>18397</v>
      </c>
      <c r="I13" s="22" t="s">
        <v>87</v>
      </c>
      <c r="J13" s="23" t="s">
        <v>88</v>
      </c>
      <c r="K13" s="22">
        <v>18397</v>
      </c>
      <c r="L13" s="22" t="s">
        <v>89</v>
      </c>
      <c r="M13" s="23" t="s">
        <v>81</v>
      </c>
      <c r="N13" s="23"/>
      <c r="O13" s="24" t="s">
        <v>82</v>
      </c>
      <c r="P13" s="24" t="s">
        <v>83</v>
      </c>
    </row>
    <row r="14" spans="1:16" ht="12.75" customHeight="1">
      <c r="A14" s="13" t="str">
        <f t="shared" si="0"/>
        <v> BBS 88 </v>
      </c>
      <c r="B14" s="7" t="str">
        <f t="shared" si="1"/>
        <v>I</v>
      </c>
      <c r="C14" s="13">
        <f t="shared" si="2"/>
        <v>47266.544999999998</v>
      </c>
      <c r="D14" t="str">
        <f t="shared" si="3"/>
        <v>vis</v>
      </c>
      <c r="E14">
        <f>VLOOKUP(C14,Active!C$21:E$962,3,FALSE)</f>
        <v>18961.889345631495</v>
      </c>
      <c r="F14" s="7" t="s">
        <v>35</v>
      </c>
      <c r="G14" t="str">
        <f t="shared" si="4"/>
        <v>47266.545</v>
      </c>
      <c r="H14" s="13">
        <f t="shared" si="5"/>
        <v>18963</v>
      </c>
      <c r="I14" s="22" t="s">
        <v>90</v>
      </c>
      <c r="J14" s="23" t="s">
        <v>91</v>
      </c>
      <c r="K14" s="22">
        <v>18963</v>
      </c>
      <c r="L14" s="22" t="s">
        <v>89</v>
      </c>
      <c r="M14" s="23" t="s">
        <v>81</v>
      </c>
      <c r="N14" s="23"/>
      <c r="O14" s="24" t="s">
        <v>82</v>
      </c>
      <c r="P14" s="24" t="s">
        <v>92</v>
      </c>
    </row>
    <row r="15" spans="1:16" ht="12.75" customHeight="1">
      <c r="A15" s="13" t="str">
        <f t="shared" si="0"/>
        <v> BBS 88 </v>
      </c>
      <c r="B15" s="7" t="str">
        <f t="shared" si="1"/>
        <v>II</v>
      </c>
      <c r="C15" s="13">
        <f t="shared" si="2"/>
        <v>47304.491000000002</v>
      </c>
      <c r="D15" t="str">
        <f t="shared" si="3"/>
        <v>vis</v>
      </c>
      <c r="E15">
        <f>VLOOKUP(C15,Active!C$21:E$962,3,FALSE)</f>
        <v>19035.423294681892</v>
      </c>
      <c r="F15" s="7" t="s">
        <v>35</v>
      </c>
      <c r="G15" t="str">
        <f t="shared" si="4"/>
        <v>47304.491</v>
      </c>
      <c r="H15" s="13">
        <f t="shared" si="5"/>
        <v>19036.5</v>
      </c>
      <c r="I15" s="22" t="s">
        <v>93</v>
      </c>
      <c r="J15" s="23" t="s">
        <v>94</v>
      </c>
      <c r="K15" s="22">
        <v>19036.5</v>
      </c>
      <c r="L15" s="22" t="s">
        <v>95</v>
      </c>
      <c r="M15" s="23" t="s">
        <v>81</v>
      </c>
      <c r="N15" s="23"/>
      <c r="O15" s="24" t="s">
        <v>96</v>
      </c>
      <c r="P15" s="24" t="s">
        <v>92</v>
      </c>
    </row>
    <row r="16" spans="1:16" ht="12.75" customHeight="1">
      <c r="A16" s="13" t="str">
        <f t="shared" si="0"/>
        <v> BBS 89 </v>
      </c>
      <c r="B16" s="7" t="str">
        <f t="shared" si="1"/>
        <v>II</v>
      </c>
      <c r="C16" s="13">
        <f t="shared" si="2"/>
        <v>47412.343999999997</v>
      </c>
      <c r="D16" t="str">
        <f t="shared" si="3"/>
        <v>vis</v>
      </c>
      <c r="E16">
        <f>VLOOKUP(C16,Active!C$21:E$962,3,FALSE)</f>
        <v>19244.427063377705</v>
      </c>
      <c r="F16" s="7" t="s">
        <v>35</v>
      </c>
      <c r="G16" t="str">
        <f t="shared" si="4"/>
        <v>47412.344</v>
      </c>
      <c r="H16" s="13">
        <f t="shared" si="5"/>
        <v>19245.5</v>
      </c>
      <c r="I16" s="22" t="s">
        <v>97</v>
      </c>
      <c r="J16" s="23" t="s">
        <v>98</v>
      </c>
      <c r="K16" s="22">
        <v>19245.5</v>
      </c>
      <c r="L16" s="22" t="s">
        <v>99</v>
      </c>
      <c r="M16" s="23" t="s">
        <v>81</v>
      </c>
      <c r="N16" s="23"/>
      <c r="O16" s="24" t="s">
        <v>96</v>
      </c>
      <c r="P16" s="24" t="s">
        <v>100</v>
      </c>
    </row>
    <row r="17" spans="1:16" ht="12.75" customHeight="1">
      <c r="A17" s="13" t="str">
        <f t="shared" si="0"/>
        <v> BBS 92 </v>
      </c>
      <c r="B17" s="7" t="str">
        <f t="shared" si="1"/>
        <v>I</v>
      </c>
      <c r="C17" s="13">
        <f t="shared" si="2"/>
        <v>47697.428999999996</v>
      </c>
      <c r="D17" t="str">
        <f t="shared" si="3"/>
        <v>vis</v>
      </c>
      <c r="E17">
        <f>VLOOKUP(C17,Active!C$21:E$962,3,FALSE)</f>
        <v>19796.881231538515</v>
      </c>
      <c r="F17" s="7" t="s">
        <v>35</v>
      </c>
      <c r="G17" t="str">
        <f t="shared" si="4"/>
        <v>47697.429</v>
      </c>
      <c r="H17" s="13">
        <f t="shared" si="5"/>
        <v>19798</v>
      </c>
      <c r="I17" s="22" t="s">
        <v>101</v>
      </c>
      <c r="J17" s="23" t="s">
        <v>102</v>
      </c>
      <c r="K17" s="22">
        <v>19798</v>
      </c>
      <c r="L17" s="22" t="s">
        <v>103</v>
      </c>
      <c r="M17" s="23" t="s">
        <v>81</v>
      </c>
      <c r="N17" s="23"/>
      <c r="O17" s="24" t="s">
        <v>96</v>
      </c>
      <c r="P17" s="24" t="s">
        <v>104</v>
      </c>
    </row>
    <row r="18" spans="1:16" ht="12.75" customHeight="1">
      <c r="A18" s="13" t="str">
        <f t="shared" si="0"/>
        <v> BBS 92 </v>
      </c>
      <c r="B18" s="7" t="str">
        <f t="shared" si="1"/>
        <v>I</v>
      </c>
      <c r="C18" s="13">
        <f t="shared" si="2"/>
        <v>47714.446000000004</v>
      </c>
      <c r="D18" t="str">
        <f t="shared" si="3"/>
        <v>vis</v>
      </c>
      <c r="E18">
        <f>VLOOKUP(C18,Active!C$21:E$962,3,FALSE)</f>
        <v>19829.857756363032</v>
      </c>
      <c r="F18" s="7" t="s">
        <v>35</v>
      </c>
      <c r="G18" t="str">
        <f t="shared" si="4"/>
        <v>47714.446</v>
      </c>
      <c r="H18" s="13">
        <f t="shared" si="5"/>
        <v>19831</v>
      </c>
      <c r="I18" s="22" t="s">
        <v>105</v>
      </c>
      <c r="J18" s="23" t="s">
        <v>106</v>
      </c>
      <c r="K18" s="22">
        <v>19831</v>
      </c>
      <c r="L18" s="22" t="s">
        <v>107</v>
      </c>
      <c r="M18" s="23" t="s">
        <v>81</v>
      </c>
      <c r="N18" s="23"/>
      <c r="O18" s="24" t="s">
        <v>96</v>
      </c>
      <c r="P18" s="24" t="s">
        <v>104</v>
      </c>
    </row>
    <row r="19" spans="1:16" ht="12.75" customHeight="1">
      <c r="A19" s="13" t="str">
        <f t="shared" si="0"/>
        <v> BBS 92 </v>
      </c>
      <c r="B19" s="7" t="str">
        <f t="shared" si="1"/>
        <v>I</v>
      </c>
      <c r="C19" s="13">
        <f t="shared" si="2"/>
        <v>47743.377999999997</v>
      </c>
      <c r="D19" t="str">
        <f t="shared" si="3"/>
        <v>vis</v>
      </c>
      <c r="E19">
        <f>VLOOKUP(C19,Active!C$21:E$962,3,FALSE)</f>
        <v>19885.9238559236</v>
      </c>
      <c r="F19" s="7" t="s">
        <v>35</v>
      </c>
      <c r="G19" t="str">
        <f t="shared" si="4"/>
        <v>47743.378</v>
      </c>
      <c r="H19" s="13">
        <f t="shared" si="5"/>
        <v>19887</v>
      </c>
      <c r="I19" s="22" t="s">
        <v>108</v>
      </c>
      <c r="J19" s="23" t="s">
        <v>109</v>
      </c>
      <c r="K19" s="22">
        <v>19887</v>
      </c>
      <c r="L19" s="22" t="s">
        <v>110</v>
      </c>
      <c r="M19" s="23" t="s">
        <v>81</v>
      </c>
      <c r="N19" s="23"/>
      <c r="O19" s="24" t="s">
        <v>96</v>
      </c>
      <c r="P19" s="24" t="s">
        <v>104</v>
      </c>
    </row>
    <row r="20" spans="1:16" ht="12.75" customHeight="1">
      <c r="A20" s="13" t="str">
        <f t="shared" si="0"/>
        <v> BBS 92 </v>
      </c>
      <c r="B20" s="7" t="str">
        <f t="shared" si="1"/>
        <v>I</v>
      </c>
      <c r="C20" s="13">
        <f t="shared" si="2"/>
        <v>47758.349000000002</v>
      </c>
      <c r="D20" t="str">
        <f t="shared" si="3"/>
        <v>vis</v>
      </c>
      <c r="E20">
        <f>VLOOKUP(C20,Active!C$21:E$962,3,FALSE)</f>
        <v>19914.935523852597</v>
      </c>
      <c r="F20" s="7" t="s">
        <v>35</v>
      </c>
      <c r="G20" t="str">
        <f t="shared" si="4"/>
        <v>47758.349</v>
      </c>
      <c r="H20" s="13">
        <f t="shared" si="5"/>
        <v>19916</v>
      </c>
      <c r="I20" s="22" t="s">
        <v>111</v>
      </c>
      <c r="J20" s="23" t="s">
        <v>112</v>
      </c>
      <c r="K20" s="22">
        <v>19916</v>
      </c>
      <c r="L20" s="22" t="s">
        <v>113</v>
      </c>
      <c r="M20" s="23" t="s">
        <v>81</v>
      </c>
      <c r="N20" s="23"/>
      <c r="O20" s="24" t="s">
        <v>96</v>
      </c>
      <c r="P20" s="24" t="s">
        <v>104</v>
      </c>
    </row>
    <row r="21" spans="1:16" ht="12.75" customHeight="1">
      <c r="A21" s="13" t="str">
        <f t="shared" si="0"/>
        <v> BBS 95 </v>
      </c>
      <c r="B21" s="7" t="str">
        <f t="shared" si="1"/>
        <v>II</v>
      </c>
      <c r="C21" s="13">
        <f t="shared" si="2"/>
        <v>48010.434999999998</v>
      </c>
      <c r="D21" t="str">
        <f t="shared" si="3"/>
        <v>vis</v>
      </c>
      <c r="E21">
        <f>VLOOKUP(C21,Active!C$21:E$962,3,FALSE)</f>
        <v>20403.442325104803</v>
      </c>
      <c r="F21" s="7" t="s">
        <v>35</v>
      </c>
      <c r="G21" t="str">
        <f t="shared" si="4"/>
        <v>48010.435</v>
      </c>
      <c r="H21" s="13">
        <f t="shared" si="5"/>
        <v>20404.5</v>
      </c>
      <c r="I21" s="22" t="s">
        <v>114</v>
      </c>
      <c r="J21" s="23" t="s">
        <v>115</v>
      </c>
      <c r="K21" s="22">
        <v>20404.5</v>
      </c>
      <c r="L21" s="22" t="s">
        <v>116</v>
      </c>
      <c r="M21" s="23" t="s">
        <v>81</v>
      </c>
      <c r="N21" s="23"/>
      <c r="O21" s="24" t="s">
        <v>96</v>
      </c>
      <c r="P21" s="24" t="s">
        <v>117</v>
      </c>
    </row>
    <row r="22" spans="1:16" ht="12.75" customHeight="1">
      <c r="A22" s="13" t="str">
        <f t="shared" si="0"/>
        <v> BBS 95 </v>
      </c>
      <c r="B22" s="7" t="str">
        <f t="shared" si="1"/>
        <v>II</v>
      </c>
      <c r="C22" s="13">
        <f t="shared" si="2"/>
        <v>48011.451000000001</v>
      </c>
      <c r="D22" t="str">
        <f t="shared" si="3"/>
        <v>vis</v>
      </c>
      <c r="E22">
        <f>VLOOKUP(C22,Active!C$21:E$962,3,FALSE)</f>
        <v>20405.411188548522</v>
      </c>
      <c r="F22" s="7" t="s">
        <v>35</v>
      </c>
      <c r="G22" t="str">
        <f t="shared" si="4"/>
        <v>48011.451</v>
      </c>
      <c r="H22" s="13">
        <f t="shared" si="5"/>
        <v>20406.5</v>
      </c>
      <c r="I22" s="22" t="s">
        <v>118</v>
      </c>
      <c r="J22" s="23" t="s">
        <v>119</v>
      </c>
      <c r="K22" s="22">
        <v>20406.5</v>
      </c>
      <c r="L22" s="22" t="s">
        <v>120</v>
      </c>
      <c r="M22" s="23" t="s">
        <v>81</v>
      </c>
      <c r="N22" s="23"/>
      <c r="O22" s="24" t="s">
        <v>96</v>
      </c>
      <c r="P22" s="24" t="s">
        <v>117</v>
      </c>
    </row>
    <row r="23" spans="1:16" ht="12.75" customHeight="1">
      <c r="A23" s="13" t="str">
        <f t="shared" si="0"/>
        <v> BBS 95 </v>
      </c>
      <c r="B23" s="7" t="str">
        <f t="shared" si="1"/>
        <v>I</v>
      </c>
      <c r="C23" s="13">
        <f t="shared" si="2"/>
        <v>48016.370999999999</v>
      </c>
      <c r="D23" t="str">
        <f t="shared" si="3"/>
        <v>vis</v>
      </c>
      <c r="E23">
        <f>VLOOKUP(C23,Active!C$21:E$962,3,FALSE)</f>
        <v>20414.94544853186</v>
      </c>
      <c r="F23" s="7" t="s">
        <v>35</v>
      </c>
      <c r="G23" t="str">
        <f t="shared" si="4"/>
        <v>48016.371</v>
      </c>
      <c r="H23" s="13">
        <f t="shared" si="5"/>
        <v>20416</v>
      </c>
      <c r="I23" s="22" t="s">
        <v>121</v>
      </c>
      <c r="J23" s="23" t="s">
        <v>122</v>
      </c>
      <c r="K23" s="22">
        <v>20416</v>
      </c>
      <c r="L23" s="22" t="s">
        <v>123</v>
      </c>
      <c r="M23" s="23" t="s">
        <v>81</v>
      </c>
      <c r="N23" s="23"/>
      <c r="O23" s="24" t="s">
        <v>96</v>
      </c>
      <c r="P23" s="24" t="s">
        <v>117</v>
      </c>
    </row>
    <row r="24" spans="1:16" ht="12.75" customHeight="1">
      <c r="A24" s="13" t="str">
        <f t="shared" si="0"/>
        <v> BBS 95 </v>
      </c>
      <c r="B24" s="7" t="str">
        <f t="shared" si="1"/>
        <v>I</v>
      </c>
      <c r="C24" s="13">
        <f t="shared" si="2"/>
        <v>48017.392</v>
      </c>
      <c r="D24" t="str">
        <f t="shared" si="3"/>
        <v>vis</v>
      </c>
      <c r="E24">
        <f>VLOOKUP(C24,Active!C$21:E$962,3,FALSE)</f>
        <v>20416.924001264179</v>
      </c>
      <c r="F24" s="7" t="s">
        <v>35</v>
      </c>
      <c r="G24" t="str">
        <f t="shared" si="4"/>
        <v>48017.392</v>
      </c>
      <c r="H24" s="13">
        <f t="shared" si="5"/>
        <v>20418</v>
      </c>
      <c r="I24" s="22" t="s">
        <v>124</v>
      </c>
      <c r="J24" s="23" t="s">
        <v>125</v>
      </c>
      <c r="K24" s="22">
        <v>20418</v>
      </c>
      <c r="L24" s="22" t="s">
        <v>126</v>
      </c>
      <c r="M24" s="23" t="s">
        <v>81</v>
      </c>
      <c r="N24" s="23"/>
      <c r="O24" s="24" t="s">
        <v>96</v>
      </c>
      <c r="P24" s="24" t="s">
        <v>117</v>
      </c>
    </row>
    <row r="25" spans="1:16" ht="12.75" customHeight="1">
      <c r="A25" s="13" t="str">
        <f t="shared" si="0"/>
        <v> BBS 95 </v>
      </c>
      <c r="B25" s="7" t="str">
        <f t="shared" si="1"/>
        <v>II</v>
      </c>
      <c r="C25" s="13">
        <f t="shared" si="2"/>
        <v>48042.41</v>
      </c>
      <c r="D25" t="str">
        <f t="shared" si="3"/>
        <v>vis</v>
      </c>
      <c r="E25">
        <f>VLOOKUP(C25,Active!C$21:E$962,3,FALSE)</f>
        <v>20465.405325707939</v>
      </c>
      <c r="F25" s="7" t="s">
        <v>35</v>
      </c>
      <c r="G25" t="str">
        <f t="shared" si="4"/>
        <v>48042.410</v>
      </c>
      <c r="H25" s="13">
        <f t="shared" si="5"/>
        <v>20466.5</v>
      </c>
      <c r="I25" s="22" t="s">
        <v>127</v>
      </c>
      <c r="J25" s="23" t="s">
        <v>128</v>
      </c>
      <c r="K25" s="22">
        <v>20466.5</v>
      </c>
      <c r="L25" s="22" t="s">
        <v>129</v>
      </c>
      <c r="M25" s="23" t="s">
        <v>81</v>
      </c>
      <c r="N25" s="23"/>
      <c r="O25" s="24" t="s">
        <v>96</v>
      </c>
      <c r="P25" s="24" t="s">
        <v>117</v>
      </c>
    </row>
    <row r="26" spans="1:16" ht="12.75" customHeight="1">
      <c r="A26" s="13" t="str">
        <f t="shared" si="0"/>
        <v> BBS 96 </v>
      </c>
      <c r="B26" s="7" t="str">
        <f t="shared" si="1"/>
        <v>II</v>
      </c>
      <c r="C26" s="13">
        <f t="shared" si="2"/>
        <v>48091.440999999999</v>
      </c>
      <c r="D26" t="str">
        <f t="shared" si="3"/>
        <v>vis</v>
      </c>
      <c r="E26">
        <f>VLOOKUP(C26,Active!C$21:E$962,3,FALSE)</f>
        <v>20560.420427586643</v>
      </c>
      <c r="F26" s="7" t="s">
        <v>35</v>
      </c>
      <c r="G26" t="str">
        <f t="shared" si="4"/>
        <v>48091.441</v>
      </c>
      <c r="H26" s="13">
        <f t="shared" si="5"/>
        <v>20561.5</v>
      </c>
      <c r="I26" s="22" t="s">
        <v>130</v>
      </c>
      <c r="J26" s="23" t="s">
        <v>131</v>
      </c>
      <c r="K26" s="22">
        <v>20561.5</v>
      </c>
      <c r="L26" s="22" t="s">
        <v>132</v>
      </c>
      <c r="M26" s="23" t="s">
        <v>81</v>
      </c>
      <c r="N26" s="23"/>
      <c r="O26" s="24" t="s">
        <v>96</v>
      </c>
      <c r="P26" s="24" t="s">
        <v>133</v>
      </c>
    </row>
    <row r="27" spans="1:16" ht="12.75" customHeight="1">
      <c r="A27" s="13" t="str">
        <f t="shared" si="0"/>
        <v> BBS 96 </v>
      </c>
      <c r="B27" s="7" t="str">
        <f t="shared" si="1"/>
        <v>II</v>
      </c>
      <c r="C27" s="13">
        <f t="shared" si="2"/>
        <v>48091.47</v>
      </c>
      <c r="D27" t="str">
        <f t="shared" si="3"/>
        <v>vis</v>
      </c>
      <c r="E27">
        <f>VLOOKUP(C27,Active!C$21:E$962,3,FALSE)</f>
        <v>20560.476625460531</v>
      </c>
      <c r="F27" s="7" t="s">
        <v>35</v>
      </c>
      <c r="G27" t="str">
        <f t="shared" si="4"/>
        <v>48091.47</v>
      </c>
      <c r="H27" s="13">
        <f t="shared" si="5"/>
        <v>20561.5</v>
      </c>
      <c r="I27" s="22" t="s">
        <v>134</v>
      </c>
      <c r="J27" s="23" t="s">
        <v>135</v>
      </c>
      <c r="K27" s="22">
        <v>20561.5</v>
      </c>
      <c r="L27" s="22" t="s">
        <v>136</v>
      </c>
      <c r="M27" s="23" t="s">
        <v>137</v>
      </c>
      <c r="N27" s="23" t="s">
        <v>138</v>
      </c>
      <c r="O27" s="24" t="s">
        <v>82</v>
      </c>
      <c r="P27" s="24" t="s">
        <v>133</v>
      </c>
    </row>
    <row r="28" spans="1:16" ht="12.75" customHeight="1">
      <c r="A28" s="13" t="str">
        <f t="shared" si="0"/>
        <v> BBS 96 </v>
      </c>
      <c r="B28" s="7" t="str">
        <f t="shared" si="1"/>
        <v>I</v>
      </c>
      <c r="C28" s="13">
        <f t="shared" si="2"/>
        <v>48113.375</v>
      </c>
      <c r="D28" t="str">
        <f t="shared" si="3"/>
        <v>vis</v>
      </c>
      <c r="E28">
        <f>VLOOKUP(C28,Active!C$21:E$962,3,FALSE)</f>
        <v>20602.925398821324</v>
      </c>
      <c r="F28" s="7" t="s">
        <v>35</v>
      </c>
      <c r="G28" t="str">
        <f t="shared" si="4"/>
        <v>48113.375</v>
      </c>
      <c r="H28" s="13">
        <f t="shared" si="5"/>
        <v>20604</v>
      </c>
      <c r="I28" s="22" t="s">
        <v>139</v>
      </c>
      <c r="J28" s="23" t="s">
        <v>140</v>
      </c>
      <c r="K28" s="22">
        <v>20604</v>
      </c>
      <c r="L28" s="22" t="s">
        <v>141</v>
      </c>
      <c r="M28" s="23" t="s">
        <v>81</v>
      </c>
      <c r="N28" s="23"/>
      <c r="O28" s="24" t="s">
        <v>96</v>
      </c>
      <c r="P28" s="24" t="s">
        <v>133</v>
      </c>
    </row>
    <row r="29" spans="1:16" ht="12.75" customHeight="1">
      <c r="A29" s="13" t="str">
        <f t="shared" si="0"/>
        <v> BBS 96 </v>
      </c>
      <c r="B29" s="7" t="str">
        <f t="shared" si="1"/>
        <v>II</v>
      </c>
      <c r="C29" s="13">
        <f t="shared" si="2"/>
        <v>48121.4</v>
      </c>
      <c r="D29" t="str">
        <f t="shared" si="3"/>
        <v>vis</v>
      </c>
      <c r="E29">
        <f>VLOOKUP(C29,Active!C$21:E$962,3,FALSE)</f>
        <v>20618.476707025868</v>
      </c>
      <c r="F29" s="7" t="s">
        <v>35</v>
      </c>
      <c r="G29" t="str">
        <f t="shared" si="4"/>
        <v>48121.400</v>
      </c>
      <c r="H29" s="13">
        <f t="shared" si="5"/>
        <v>20619.5</v>
      </c>
      <c r="I29" s="22" t="s">
        <v>142</v>
      </c>
      <c r="J29" s="23" t="s">
        <v>143</v>
      </c>
      <c r="K29" s="22">
        <v>20619.5</v>
      </c>
      <c r="L29" s="22" t="s">
        <v>144</v>
      </c>
      <c r="M29" s="23" t="s">
        <v>81</v>
      </c>
      <c r="N29" s="23"/>
      <c r="O29" s="24" t="s">
        <v>96</v>
      </c>
      <c r="P29" s="24" t="s">
        <v>133</v>
      </c>
    </row>
    <row r="30" spans="1:16" ht="12.75" customHeight="1">
      <c r="A30" s="13" t="str">
        <f t="shared" si="0"/>
        <v> BBS 96 </v>
      </c>
      <c r="B30" s="7" t="str">
        <f t="shared" si="1"/>
        <v>I</v>
      </c>
      <c r="C30" s="13">
        <f t="shared" si="2"/>
        <v>48144.332999999999</v>
      </c>
      <c r="D30" t="str">
        <f t="shared" si="3"/>
        <v>vis</v>
      </c>
      <c r="E30">
        <f>VLOOKUP(C30,Active!C$21:E$962,3,FALSE)</f>
        <v>20662.917598123015</v>
      </c>
      <c r="F30" s="7" t="s">
        <v>35</v>
      </c>
      <c r="G30" t="str">
        <f t="shared" si="4"/>
        <v>48144.333</v>
      </c>
      <c r="H30" s="13">
        <f t="shared" si="5"/>
        <v>20664</v>
      </c>
      <c r="I30" s="22" t="s">
        <v>145</v>
      </c>
      <c r="J30" s="23" t="s">
        <v>146</v>
      </c>
      <c r="K30" s="22">
        <v>20664</v>
      </c>
      <c r="L30" s="22" t="s">
        <v>147</v>
      </c>
      <c r="M30" s="23" t="s">
        <v>81</v>
      </c>
      <c r="N30" s="23"/>
      <c r="O30" s="24" t="s">
        <v>96</v>
      </c>
      <c r="P30" s="24" t="s">
        <v>133</v>
      </c>
    </row>
    <row r="31" spans="1:16" ht="12.75" customHeight="1">
      <c r="A31" s="13" t="str">
        <f t="shared" si="0"/>
        <v> BBS 97 </v>
      </c>
      <c r="B31" s="7" t="str">
        <f t="shared" si="1"/>
        <v>I</v>
      </c>
      <c r="C31" s="13">
        <f t="shared" si="2"/>
        <v>48356.411999999997</v>
      </c>
      <c r="D31" t="str">
        <f t="shared" si="3"/>
        <v>vis</v>
      </c>
      <c r="E31">
        <f>VLOOKUP(C31,Active!C$21:E$962,3,FALSE)</f>
        <v>21073.896525563516</v>
      </c>
      <c r="F31" s="7" t="s">
        <v>35</v>
      </c>
      <c r="G31" t="str">
        <f t="shared" si="4"/>
        <v>48356.412</v>
      </c>
      <c r="H31" s="13">
        <f t="shared" si="5"/>
        <v>21075</v>
      </c>
      <c r="I31" s="22" t="s">
        <v>148</v>
      </c>
      <c r="J31" s="23" t="s">
        <v>149</v>
      </c>
      <c r="K31" s="22">
        <v>21075</v>
      </c>
      <c r="L31" s="22" t="s">
        <v>147</v>
      </c>
      <c r="M31" s="23" t="s">
        <v>81</v>
      </c>
      <c r="N31" s="23"/>
      <c r="O31" s="24" t="s">
        <v>96</v>
      </c>
      <c r="P31" s="24" t="s">
        <v>150</v>
      </c>
    </row>
    <row r="32" spans="1:16" ht="12.75" customHeight="1">
      <c r="A32" s="13" t="str">
        <f t="shared" si="0"/>
        <v> BBS 97 </v>
      </c>
      <c r="B32" s="7" t="str">
        <f t="shared" si="1"/>
        <v>I</v>
      </c>
      <c r="C32" s="13">
        <f t="shared" si="2"/>
        <v>48359.519999999997</v>
      </c>
      <c r="D32" t="str">
        <f t="shared" si="3"/>
        <v>vis</v>
      </c>
      <c r="E32">
        <f>VLOOKUP(C32,Active!C$21:E$962,3,FALSE)</f>
        <v>21079.919387357873</v>
      </c>
      <c r="F32" s="7" t="s">
        <v>35</v>
      </c>
      <c r="G32" t="str">
        <f t="shared" si="4"/>
        <v>48359.52</v>
      </c>
      <c r="H32" s="13">
        <f t="shared" si="5"/>
        <v>21081</v>
      </c>
      <c r="I32" s="22" t="s">
        <v>151</v>
      </c>
      <c r="J32" s="23" t="s">
        <v>152</v>
      </c>
      <c r="K32" s="22">
        <v>21081</v>
      </c>
      <c r="L32" s="22" t="s">
        <v>153</v>
      </c>
      <c r="M32" s="23" t="s">
        <v>137</v>
      </c>
      <c r="N32" s="23" t="s">
        <v>138</v>
      </c>
      <c r="O32" s="24" t="s">
        <v>82</v>
      </c>
      <c r="P32" s="24" t="s">
        <v>150</v>
      </c>
    </row>
    <row r="33" spans="1:16" ht="12.75" customHeight="1">
      <c r="A33" s="13" t="str">
        <f t="shared" si="0"/>
        <v> BBS 98 </v>
      </c>
      <c r="B33" s="7" t="str">
        <f t="shared" si="1"/>
        <v>I</v>
      </c>
      <c r="C33" s="13">
        <f t="shared" si="2"/>
        <v>48390.464999999997</v>
      </c>
      <c r="D33" t="str">
        <f t="shared" si="3"/>
        <v>vis</v>
      </c>
      <c r="E33">
        <f>VLOOKUP(C33,Active!C$21:E$962,3,FALSE)</f>
        <v>21139.886394509202</v>
      </c>
      <c r="F33" s="7" t="s">
        <v>35</v>
      </c>
      <c r="G33" t="str">
        <f t="shared" si="4"/>
        <v>48390.465</v>
      </c>
      <c r="H33" s="13">
        <f t="shared" si="5"/>
        <v>21141</v>
      </c>
      <c r="I33" s="22" t="s">
        <v>154</v>
      </c>
      <c r="J33" s="23" t="s">
        <v>155</v>
      </c>
      <c r="K33" s="22">
        <v>21141</v>
      </c>
      <c r="L33" s="22" t="s">
        <v>156</v>
      </c>
      <c r="M33" s="23" t="s">
        <v>81</v>
      </c>
      <c r="N33" s="23"/>
      <c r="O33" s="24" t="s">
        <v>96</v>
      </c>
      <c r="P33" s="24" t="s">
        <v>157</v>
      </c>
    </row>
    <row r="34" spans="1:16" ht="12.75" customHeight="1">
      <c r="A34" s="13" t="str">
        <f t="shared" si="0"/>
        <v> BBS 98 </v>
      </c>
      <c r="B34" s="7" t="str">
        <f t="shared" si="1"/>
        <v>II</v>
      </c>
      <c r="C34" s="13">
        <f t="shared" si="2"/>
        <v>48398.483</v>
      </c>
      <c r="D34" t="str">
        <f t="shared" si="3"/>
        <v>vis</v>
      </c>
      <c r="E34">
        <f>VLOOKUP(C34,Active!C$21:E$962,3,FALSE)</f>
        <v>21155.424137709702</v>
      </c>
      <c r="F34" s="7" t="s">
        <v>35</v>
      </c>
      <c r="G34" t="str">
        <f t="shared" si="4"/>
        <v>48398.483</v>
      </c>
      <c r="H34" s="13">
        <f t="shared" si="5"/>
        <v>21156.5</v>
      </c>
      <c r="I34" s="22" t="s">
        <v>158</v>
      </c>
      <c r="J34" s="23" t="s">
        <v>159</v>
      </c>
      <c r="K34" s="22">
        <v>21156.5</v>
      </c>
      <c r="L34" s="22" t="s">
        <v>160</v>
      </c>
      <c r="M34" s="23" t="s">
        <v>137</v>
      </c>
      <c r="N34" s="23" t="s">
        <v>138</v>
      </c>
      <c r="O34" s="24" t="s">
        <v>82</v>
      </c>
      <c r="P34" s="24" t="s">
        <v>157</v>
      </c>
    </row>
    <row r="35" spans="1:16" ht="12.75" customHeight="1">
      <c r="A35" s="13" t="str">
        <f t="shared" si="0"/>
        <v> BBS 98 </v>
      </c>
      <c r="B35" s="7" t="str">
        <f t="shared" si="1"/>
        <v>I</v>
      </c>
      <c r="C35" s="13">
        <f t="shared" si="2"/>
        <v>48404.425000000003</v>
      </c>
      <c r="D35" t="str">
        <f t="shared" si="3"/>
        <v>vis</v>
      </c>
      <c r="E35">
        <f>VLOOKUP(C35,Active!C$21:E$962,3,FALSE)</f>
        <v>21166.938888283086</v>
      </c>
      <c r="F35" s="7" t="s">
        <v>35</v>
      </c>
      <c r="G35" t="str">
        <f t="shared" si="4"/>
        <v>48404.425</v>
      </c>
      <c r="H35" s="13">
        <f t="shared" si="5"/>
        <v>21168</v>
      </c>
      <c r="I35" s="22" t="s">
        <v>161</v>
      </c>
      <c r="J35" s="23" t="s">
        <v>162</v>
      </c>
      <c r="K35" s="22">
        <v>21168</v>
      </c>
      <c r="L35" s="22" t="s">
        <v>163</v>
      </c>
      <c r="M35" s="23" t="s">
        <v>81</v>
      </c>
      <c r="N35" s="23"/>
      <c r="O35" s="24" t="s">
        <v>96</v>
      </c>
      <c r="P35" s="24" t="s">
        <v>157</v>
      </c>
    </row>
    <row r="36" spans="1:16" ht="12.75" customHeight="1">
      <c r="A36" s="13" t="str">
        <f t="shared" si="0"/>
        <v> BBS 98 </v>
      </c>
      <c r="B36" s="7" t="str">
        <f t="shared" si="1"/>
        <v>I</v>
      </c>
      <c r="C36" s="13">
        <f t="shared" si="2"/>
        <v>48405.444000000003</v>
      </c>
      <c r="D36" t="str">
        <f t="shared" si="3"/>
        <v>vis</v>
      </c>
      <c r="E36">
        <f>VLOOKUP(C36,Active!C$21:E$962,3,FALSE)</f>
        <v>21168.913565299965</v>
      </c>
      <c r="F36" s="7" t="s">
        <v>35</v>
      </c>
      <c r="G36" t="str">
        <f t="shared" si="4"/>
        <v>48405.444</v>
      </c>
      <c r="H36" s="13">
        <f t="shared" si="5"/>
        <v>21170</v>
      </c>
      <c r="I36" s="22" t="s">
        <v>164</v>
      </c>
      <c r="J36" s="23" t="s">
        <v>165</v>
      </c>
      <c r="K36" s="22">
        <v>21170</v>
      </c>
      <c r="L36" s="22" t="s">
        <v>166</v>
      </c>
      <c r="M36" s="23" t="s">
        <v>81</v>
      </c>
      <c r="N36" s="23"/>
      <c r="O36" s="24" t="s">
        <v>96</v>
      </c>
      <c r="P36" s="24" t="s">
        <v>157</v>
      </c>
    </row>
    <row r="37" spans="1:16" ht="12.75" customHeight="1">
      <c r="A37" s="13" t="str">
        <f t="shared" si="0"/>
        <v> BBS 98 </v>
      </c>
      <c r="B37" s="7" t="str">
        <f t="shared" si="1"/>
        <v>I</v>
      </c>
      <c r="C37" s="13">
        <f t="shared" si="2"/>
        <v>48438.451999999997</v>
      </c>
      <c r="D37" t="str">
        <f t="shared" si="3"/>
        <v>vis</v>
      </c>
      <c r="E37">
        <f>VLOOKUP(C37,Active!C$21:E$962,3,FALSE)</f>
        <v>21232.878372928037</v>
      </c>
      <c r="F37" s="7" t="s">
        <v>35</v>
      </c>
      <c r="G37" t="str">
        <f t="shared" si="4"/>
        <v>48438.452</v>
      </c>
      <c r="H37" s="13">
        <f t="shared" si="5"/>
        <v>21234</v>
      </c>
      <c r="I37" s="22" t="s">
        <v>167</v>
      </c>
      <c r="J37" s="23" t="s">
        <v>168</v>
      </c>
      <c r="K37" s="22">
        <v>21234</v>
      </c>
      <c r="L37" s="22" t="s">
        <v>169</v>
      </c>
      <c r="M37" s="23" t="s">
        <v>81</v>
      </c>
      <c r="N37" s="23"/>
      <c r="O37" s="24" t="s">
        <v>96</v>
      </c>
      <c r="P37" s="24" t="s">
        <v>157</v>
      </c>
    </row>
    <row r="38" spans="1:16" ht="12.75" customHeight="1">
      <c r="A38" s="13" t="str">
        <f t="shared" si="0"/>
        <v> BBS 98 </v>
      </c>
      <c r="B38" s="7" t="str">
        <f t="shared" si="1"/>
        <v>II</v>
      </c>
      <c r="C38" s="13">
        <f t="shared" si="2"/>
        <v>48444.408000000003</v>
      </c>
      <c r="D38" t="str">
        <f t="shared" si="3"/>
        <v>vis</v>
      </c>
      <c r="E38">
        <f>VLOOKUP(C38,Active!C$21:E$962,3,FALSE)</f>
        <v>21244.420253509506</v>
      </c>
      <c r="F38" s="7" t="s">
        <v>35</v>
      </c>
      <c r="G38" t="str">
        <f t="shared" si="4"/>
        <v>48444.408</v>
      </c>
      <c r="H38" s="13">
        <f t="shared" si="5"/>
        <v>21245.5</v>
      </c>
      <c r="I38" s="22" t="s">
        <v>170</v>
      </c>
      <c r="J38" s="23" t="s">
        <v>171</v>
      </c>
      <c r="K38" s="22">
        <v>21245.5</v>
      </c>
      <c r="L38" s="22" t="s">
        <v>160</v>
      </c>
      <c r="M38" s="23" t="s">
        <v>81</v>
      </c>
      <c r="N38" s="23"/>
      <c r="O38" s="24" t="s">
        <v>96</v>
      </c>
      <c r="P38" s="24" t="s">
        <v>157</v>
      </c>
    </row>
    <row r="39" spans="1:16" ht="12.75" customHeight="1">
      <c r="A39" s="13" t="str">
        <f t="shared" si="0"/>
        <v> BBS 98 </v>
      </c>
      <c r="B39" s="7" t="str">
        <f t="shared" si="1"/>
        <v>II</v>
      </c>
      <c r="C39" s="13">
        <f t="shared" si="2"/>
        <v>48460.404000000002</v>
      </c>
      <c r="D39" t="str">
        <f t="shared" si="3"/>
        <v>vis</v>
      </c>
      <c r="E39">
        <f>VLOOKUP(C39,Active!C$21:E$962,3,FALSE)</f>
        <v>21275.41822560169</v>
      </c>
      <c r="F39" s="7" t="s">
        <v>35</v>
      </c>
      <c r="G39" t="str">
        <f t="shared" si="4"/>
        <v>48460.404</v>
      </c>
      <c r="H39" s="13">
        <f t="shared" si="5"/>
        <v>21276.5</v>
      </c>
      <c r="I39" s="22" t="s">
        <v>172</v>
      </c>
      <c r="J39" s="23" t="s">
        <v>173</v>
      </c>
      <c r="K39" s="22">
        <v>21276.5</v>
      </c>
      <c r="L39" s="22" t="s">
        <v>160</v>
      </c>
      <c r="M39" s="23" t="s">
        <v>81</v>
      </c>
      <c r="N39" s="23"/>
      <c r="O39" s="24" t="s">
        <v>96</v>
      </c>
      <c r="P39" s="24" t="s">
        <v>157</v>
      </c>
    </row>
    <row r="40" spans="1:16" ht="12.75" customHeight="1">
      <c r="A40" s="13" t="str">
        <f t="shared" si="0"/>
        <v> BBS 98 </v>
      </c>
      <c r="B40" s="7" t="str">
        <f t="shared" si="1"/>
        <v>I</v>
      </c>
      <c r="C40" s="13">
        <f t="shared" si="2"/>
        <v>48467.39</v>
      </c>
      <c r="D40" t="str">
        <f t="shared" si="3"/>
        <v>vis</v>
      </c>
      <c r="E40">
        <f>VLOOKUP(C40,Active!C$21:E$962,3,FALSE)</f>
        <v>21288.956099634943</v>
      </c>
      <c r="F40" s="7" t="s">
        <v>35</v>
      </c>
      <c r="G40" t="str">
        <f t="shared" si="4"/>
        <v>48467.390</v>
      </c>
      <c r="H40" s="13">
        <f t="shared" si="5"/>
        <v>21290</v>
      </c>
      <c r="I40" s="22" t="s">
        <v>174</v>
      </c>
      <c r="J40" s="23" t="s">
        <v>175</v>
      </c>
      <c r="K40" s="22">
        <v>21290</v>
      </c>
      <c r="L40" s="22" t="s">
        <v>176</v>
      </c>
      <c r="M40" s="23" t="s">
        <v>81</v>
      </c>
      <c r="N40" s="23"/>
      <c r="O40" s="24" t="s">
        <v>96</v>
      </c>
      <c r="P40" s="24" t="s">
        <v>157</v>
      </c>
    </row>
    <row r="41" spans="1:16" ht="12.75" customHeight="1">
      <c r="A41" s="13" t="str">
        <f t="shared" si="0"/>
        <v> BBS 98 </v>
      </c>
      <c r="B41" s="7" t="str">
        <f t="shared" si="1"/>
        <v>I</v>
      </c>
      <c r="C41" s="13">
        <f t="shared" si="2"/>
        <v>48483.374000000003</v>
      </c>
      <c r="D41" t="str">
        <f t="shared" si="3"/>
        <v>vis</v>
      </c>
      <c r="E41">
        <f>VLOOKUP(C41,Active!C$21:E$962,3,FALSE)</f>
        <v>21319.930817434491</v>
      </c>
      <c r="F41" s="7" t="s">
        <v>35</v>
      </c>
      <c r="G41" t="str">
        <f t="shared" si="4"/>
        <v>48483.374</v>
      </c>
      <c r="H41" s="13">
        <f t="shared" si="5"/>
        <v>21321</v>
      </c>
      <c r="I41" s="22" t="s">
        <v>177</v>
      </c>
      <c r="J41" s="23" t="s">
        <v>178</v>
      </c>
      <c r="K41" s="22">
        <v>21321</v>
      </c>
      <c r="L41" s="22" t="s">
        <v>163</v>
      </c>
      <c r="M41" s="23" t="s">
        <v>81</v>
      </c>
      <c r="N41" s="23"/>
      <c r="O41" s="24" t="s">
        <v>96</v>
      </c>
      <c r="P41" s="24" t="s">
        <v>157</v>
      </c>
    </row>
    <row r="42" spans="1:16" ht="12.75" customHeight="1">
      <c r="A42" s="13" t="str">
        <f t="shared" si="0"/>
        <v> BBS 98 </v>
      </c>
      <c r="B42" s="7" t="str">
        <f t="shared" si="1"/>
        <v>I</v>
      </c>
      <c r="C42" s="13">
        <f t="shared" si="2"/>
        <v>48499.362999999998</v>
      </c>
      <c r="D42" t="str">
        <f t="shared" si="3"/>
        <v>vis</v>
      </c>
      <c r="E42">
        <f>VLOOKUP(C42,Active!C$21:E$962,3,FALSE)</f>
        <v>21350.915224522625</v>
      </c>
      <c r="F42" s="7" t="s">
        <v>35</v>
      </c>
      <c r="G42" t="str">
        <f t="shared" si="4"/>
        <v>48499.363</v>
      </c>
      <c r="H42" s="13">
        <f t="shared" si="5"/>
        <v>21352</v>
      </c>
      <c r="I42" s="22" t="s">
        <v>179</v>
      </c>
      <c r="J42" s="23" t="s">
        <v>180</v>
      </c>
      <c r="K42" s="22">
        <v>21352</v>
      </c>
      <c r="L42" s="22" t="s">
        <v>181</v>
      </c>
      <c r="M42" s="23" t="s">
        <v>81</v>
      </c>
      <c r="N42" s="23"/>
      <c r="O42" s="24" t="s">
        <v>96</v>
      </c>
      <c r="P42" s="24" t="s">
        <v>157</v>
      </c>
    </row>
    <row r="43" spans="1:16" ht="12.75" customHeight="1">
      <c r="A43" s="13" t="str">
        <f t="shared" ref="A43:A74" si="6">P43</f>
        <v> BBS 101 </v>
      </c>
      <c r="B43" s="7" t="str">
        <f t="shared" ref="B43:B74" si="7">IF(H43=INT(H43),"I","II")</f>
        <v>II</v>
      </c>
      <c r="C43" s="13">
        <f t="shared" ref="C43:C74" si="8">1*G43</f>
        <v>48783.41</v>
      </c>
      <c r="D43" t="str">
        <f t="shared" ref="D43:D74" si="9">VLOOKUP(F43,I$1:J$5,2,FALSE)</f>
        <v>vis</v>
      </c>
      <c r="E43">
        <f>VLOOKUP(C43,Active!C$21:E$962,3,FALSE)</f>
        <v>21901.357896369889</v>
      </c>
      <c r="F43" s="7" t="s">
        <v>35</v>
      </c>
      <c r="G43" t="str">
        <f t="shared" ref="G43:G74" si="10">MID(I43,3,LEN(I43)-3)</f>
        <v>48783.410</v>
      </c>
      <c r="H43" s="13">
        <f t="shared" ref="H43:H74" si="11">1*K43</f>
        <v>21902.5</v>
      </c>
      <c r="I43" s="22" t="s">
        <v>182</v>
      </c>
      <c r="J43" s="23" t="s">
        <v>183</v>
      </c>
      <c r="K43" s="22">
        <v>21902.5</v>
      </c>
      <c r="L43" s="22" t="s">
        <v>184</v>
      </c>
      <c r="M43" s="23" t="s">
        <v>81</v>
      </c>
      <c r="N43" s="23"/>
      <c r="O43" s="24" t="s">
        <v>96</v>
      </c>
      <c r="P43" s="24" t="s">
        <v>185</v>
      </c>
    </row>
    <row r="44" spans="1:16" ht="12.75" customHeight="1">
      <c r="A44" s="13" t="str">
        <f t="shared" si="6"/>
        <v> BBS 102 </v>
      </c>
      <c r="B44" s="7" t="str">
        <f t="shared" si="7"/>
        <v>I</v>
      </c>
      <c r="C44" s="13">
        <f t="shared" si="8"/>
        <v>48853.374000000003</v>
      </c>
      <c r="D44" t="str">
        <f t="shared" si="9"/>
        <v>vis</v>
      </c>
      <c r="E44">
        <f>VLOOKUP(C44,Active!C$21:E$962,3,FALSE)</f>
        <v>22036.938173905372</v>
      </c>
      <c r="F44" s="7" t="s">
        <v>35</v>
      </c>
      <c r="G44" t="str">
        <f t="shared" si="10"/>
        <v>48853.374</v>
      </c>
      <c r="H44" s="13">
        <f t="shared" si="11"/>
        <v>22038</v>
      </c>
      <c r="I44" s="22" t="s">
        <v>186</v>
      </c>
      <c r="J44" s="23" t="s">
        <v>187</v>
      </c>
      <c r="K44" s="22">
        <v>22038</v>
      </c>
      <c r="L44" s="22" t="s">
        <v>188</v>
      </c>
      <c r="M44" s="23" t="s">
        <v>81</v>
      </c>
      <c r="N44" s="23"/>
      <c r="O44" s="24" t="s">
        <v>96</v>
      </c>
      <c r="P44" s="24" t="s">
        <v>189</v>
      </c>
    </row>
    <row r="45" spans="1:16" ht="12.75" customHeight="1">
      <c r="A45" s="13" t="str">
        <f t="shared" si="6"/>
        <v> BBS 104 </v>
      </c>
      <c r="B45" s="7" t="str">
        <f t="shared" si="7"/>
        <v>II</v>
      </c>
      <c r="C45" s="13">
        <f t="shared" si="8"/>
        <v>49105.375</v>
      </c>
      <c r="D45" t="str">
        <f t="shared" si="9"/>
        <v>vis</v>
      </c>
      <c r="E45">
        <f>VLOOKUP(C45,Active!C$21:E$962,3,FALSE)</f>
        <v>22525.280257251361</v>
      </c>
      <c r="F45" s="7" t="s">
        <v>35</v>
      </c>
      <c r="G45" t="str">
        <f t="shared" si="10"/>
        <v>49105.375</v>
      </c>
      <c r="H45" s="13">
        <f t="shared" si="11"/>
        <v>22526.5</v>
      </c>
      <c r="I45" s="22" t="s">
        <v>190</v>
      </c>
      <c r="J45" s="23" t="s">
        <v>191</v>
      </c>
      <c r="K45" s="22">
        <v>22526.5</v>
      </c>
      <c r="L45" s="22" t="s">
        <v>192</v>
      </c>
      <c r="M45" s="23" t="s">
        <v>81</v>
      </c>
      <c r="N45" s="23"/>
      <c r="O45" s="24" t="s">
        <v>96</v>
      </c>
      <c r="P45" s="24" t="s">
        <v>193</v>
      </c>
    </row>
    <row r="46" spans="1:16" ht="12.75" customHeight="1">
      <c r="A46" s="13" t="str">
        <f t="shared" si="6"/>
        <v> BBS 104 </v>
      </c>
      <c r="B46" s="7" t="str">
        <f t="shared" si="7"/>
        <v>I</v>
      </c>
      <c r="C46" s="13">
        <f t="shared" si="8"/>
        <v>49130.411999999997</v>
      </c>
      <c r="D46" t="str">
        <f t="shared" si="9"/>
        <v>vis</v>
      </c>
      <c r="E46">
        <f>VLOOKUP(C46,Active!C$21:E$962,3,FALSE)</f>
        <v>22573.798400991793</v>
      </c>
      <c r="F46" s="7" t="s">
        <v>35</v>
      </c>
      <c r="G46" t="str">
        <f t="shared" si="10"/>
        <v>49130.412</v>
      </c>
      <c r="H46" s="13">
        <f t="shared" si="11"/>
        <v>22575</v>
      </c>
      <c r="I46" s="22" t="s">
        <v>194</v>
      </c>
      <c r="J46" s="23" t="s">
        <v>195</v>
      </c>
      <c r="K46" s="22">
        <v>22575</v>
      </c>
      <c r="L46" s="22" t="s">
        <v>196</v>
      </c>
      <c r="M46" s="23" t="s">
        <v>81</v>
      </c>
      <c r="N46" s="23"/>
      <c r="O46" s="24" t="s">
        <v>96</v>
      </c>
      <c r="P46" s="24" t="s">
        <v>193</v>
      </c>
    </row>
    <row r="47" spans="1:16" ht="12.75" customHeight="1">
      <c r="A47" s="13" t="str">
        <f t="shared" si="6"/>
        <v> BBS 104 </v>
      </c>
      <c r="B47" s="7" t="str">
        <f t="shared" si="7"/>
        <v>I</v>
      </c>
      <c r="C47" s="13">
        <f t="shared" si="8"/>
        <v>49131.51</v>
      </c>
      <c r="D47" t="str">
        <f t="shared" si="9"/>
        <v>vis</v>
      </c>
      <c r="E47">
        <f>VLOOKUP(C47,Active!C$21:E$962,3,FALSE)</f>
        <v>22575.926168768572</v>
      </c>
      <c r="F47" s="7" t="s">
        <v>35</v>
      </c>
      <c r="G47" t="str">
        <f t="shared" si="10"/>
        <v>49131.51</v>
      </c>
      <c r="H47" s="13">
        <f t="shared" si="11"/>
        <v>22577</v>
      </c>
      <c r="I47" s="22" t="s">
        <v>197</v>
      </c>
      <c r="J47" s="23" t="s">
        <v>198</v>
      </c>
      <c r="K47" s="22">
        <v>22577</v>
      </c>
      <c r="L47" s="22" t="s">
        <v>199</v>
      </c>
      <c r="M47" s="23" t="s">
        <v>137</v>
      </c>
      <c r="N47" s="23" t="s">
        <v>138</v>
      </c>
      <c r="O47" s="24" t="s">
        <v>82</v>
      </c>
      <c r="P47" s="24" t="s">
        <v>193</v>
      </c>
    </row>
    <row r="48" spans="1:16" ht="12.75" customHeight="1">
      <c r="A48" s="13" t="str">
        <f t="shared" si="6"/>
        <v> BBS 104 </v>
      </c>
      <c r="B48" s="7" t="str">
        <f t="shared" si="7"/>
        <v>I</v>
      </c>
      <c r="C48" s="13">
        <f t="shared" si="8"/>
        <v>49146.476000000002</v>
      </c>
      <c r="D48" t="str">
        <f t="shared" si="9"/>
        <v>PE</v>
      </c>
      <c r="E48">
        <f>VLOOKUP(C48,Active!C$21:E$962,3,FALSE)</f>
        <v>22604.928147408962</v>
      </c>
      <c r="F48" s="7" t="str">
        <f>LEFT(M48,1)</f>
        <v>E</v>
      </c>
      <c r="G48" t="str">
        <f t="shared" si="10"/>
        <v>49146.476</v>
      </c>
      <c r="H48" s="13">
        <f t="shared" si="11"/>
        <v>22606</v>
      </c>
      <c r="I48" s="22" t="s">
        <v>200</v>
      </c>
      <c r="J48" s="23" t="s">
        <v>201</v>
      </c>
      <c r="K48" s="22">
        <v>22606</v>
      </c>
      <c r="L48" s="22" t="s">
        <v>202</v>
      </c>
      <c r="M48" s="23" t="s">
        <v>137</v>
      </c>
      <c r="N48" s="23" t="s">
        <v>138</v>
      </c>
      <c r="O48" s="24" t="s">
        <v>82</v>
      </c>
      <c r="P48" s="24" t="s">
        <v>193</v>
      </c>
    </row>
    <row r="49" spans="1:16" ht="12.75" customHeight="1">
      <c r="A49" s="13" t="str">
        <f t="shared" si="6"/>
        <v> BBS 104 </v>
      </c>
      <c r="B49" s="7" t="str">
        <f t="shared" si="7"/>
        <v>I</v>
      </c>
      <c r="C49" s="13">
        <f t="shared" si="8"/>
        <v>49147.449000000001</v>
      </c>
      <c r="D49" t="str">
        <f t="shared" si="9"/>
        <v>vis</v>
      </c>
      <c r="E49">
        <f>VLOOKUP(C49,Active!C$21:E$962,3,FALSE)</f>
        <v>22606.813682970704</v>
      </c>
      <c r="F49" s="7" t="str">
        <f>LEFT(M49,1)</f>
        <v>V</v>
      </c>
      <c r="G49" t="str">
        <f t="shared" si="10"/>
        <v>49147.449</v>
      </c>
      <c r="H49" s="13">
        <f t="shared" si="11"/>
        <v>22608</v>
      </c>
      <c r="I49" s="22" t="s">
        <v>203</v>
      </c>
      <c r="J49" s="23" t="s">
        <v>204</v>
      </c>
      <c r="K49" s="22">
        <v>22608</v>
      </c>
      <c r="L49" s="22" t="s">
        <v>147</v>
      </c>
      <c r="M49" s="23" t="s">
        <v>81</v>
      </c>
      <c r="N49" s="23"/>
      <c r="O49" s="24" t="s">
        <v>96</v>
      </c>
      <c r="P49" s="24" t="s">
        <v>193</v>
      </c>
    </row>
    <row r="50" spans="1:16" ht="12.75" customHeight="1">
      <c r="A50" s="13" t="str">
        <f t="shared" si="6"/>
        <v> BBS 105 </v>
      </c>
      <c r="B50" s="7" t="str">
        <f t="shared" si="7"/>
        <v>II</v>
      </c>
      <c r="C50" s="13">
        <f t="shared" si="8"/>
        <v>49216.385999999999</v>
      </c>
      <c r="D50" t="str">
        <f t="shared" si="9"/>
        <v>vis</v>
      </c>
      <c r="E50">
        <f>VLOOKUP(C50,Active!C$21:E$962,3,FALSE)</f>
        <v>22740.403780627545</v>
      </c>
      <c r="F50" s="7" t="str">
        <f>LEFT(M50,1)</f>
        <v>V</v>
      </c>
      <c r="G50" t="str">
        <f t="shared" si="10"/>
        <v>49216.386</v>
      </c>
      <c r="H50" s="13">
        <f t="shared" si="11"/>
        <v>22741.5</v>
      </c>
      <c r="I50" s="22" t="s">
        <v>205</v>
      </c>
      <c r="J50" s="23" t="s">
        <v>206</v>
      </c>
      <c r="K50" s="22">
        <v>22741.5</v>
      </c>
      <c r="L50" s="22" t="s">
        <v>207</v>
      </c>
      <c r="M50" s="23" t="s">
        <v>81</v>
      </c>
      <c r="N50" s="23"/>
      <c r="O50" s="24" t="s">
        <v>96</v>
      </c>
      <c r="P50" s="24" t="s">
        <v>208</v>
      </c>
    </row>
    <row r="51" spans="1:16" ht="12.75" customHeight="1">
      <c r="A51" s="13" t="str">
        <f t="shared" si="6"/>
        <v>BAVM 91 </v>
      </c>
      <c r="B51" s="7" t="str">
        <f t="shared" si="7"/>
        <v>I</v>
      </c>
      <c r="C51" s="13">
        <f t="shared" si="8"/>
        <v>49870.473299999998</v>
      </c>
      <c r="D51" t="str">
        <f t="shared" si="9"/>
        <v>vis</v>
      </c>
      <c r="E51">
        <f>VLOOKUP(C51,Active!C$21:E$962,3,FALSE)</f>
        <v>24007.931904611803</v>
      </c>
      <c r="F51" s="7" t="s">
        <v>35</v>
      </c>
      <c r="G51" t="str">
        <f t="shared" si="10"/>
        <v>49870.4733</v>
      </c>
      <c r="H51" s="13">
        <f t="shared" si="11"/>
        <v>24009</v>
      </c>
      <c r="I51" s="22" t="s">
        <v>209</v>
      </c>
      <c r="J51" s="23" t="s">
        <v>210</v>
      </c>
      <c r="K51" s="22">
        <v>24009</v>
      </c>
      <c r="L51" s="22" t="s">
        <v>211</v>
      </c>
      <c r="M51" s="23" t="s">
        <v>137</v>
      </c>
      <c r="N51" s="23" t="s">
        <v>212</v>
      </c>
      <c r="O51" s="24" t="s">
        <v>213</v>
      </c>
      <c r="P51" s="25" t="s">
        <v>214</v>
      </c>
    </row>
    <row r="52" spans="1:16" ht="12.75" customHeight="1">
      <c r="A52" s="13" t="str">
        <f t="shared" si="6"/>
        <v> BBS 110 </v>
      </c>
      <c r="B52" s="7" t="str">
        <f t="shared" si="7"/>
        <v>I</v>
      </c>
      <c r="C52" s="13">
        <f t="shared" si="8"/>
        <v>49917.436000000002</v>
      </c>
      <c r="D52" t="str">
        <f t="shared" si="9"/>
        <v>vis</v>
      </c>
      <c r="E52">
        <f>VLOOKUP(C52,Active!C$21:E$962,3,FALSE)</f>
        <v>24098.938935367853</v>
      </c>
      <c r="F52" s="7" t="s">
        <v>35</v>
      </c>
      <c r="G52" t="str">
        <f t="shared" si="10"/>
        <v>49917.436</v>
      </c>
      <c r="H52" s="13">
        <f t="shared" si="11"/>
        <v>24100</v>
      </c>
      <c r="I52" s="22" t="s">
        <v>215</v>
      </c>
      <c r="J52" s="23" t="s">
        <v>216</v>
      </c>
      <c r="K52" s="22">
        <v>24100</v>
      </c>
      <c r="L52" s="22" t="s">
        <v>217</v>
      </c>
      <c r="M52" s="23" t="s">
        <v>81</v>
      </c>
      <c r="N52" s="23"/>
      <c r="O52" s="24" t="s">
        <v>96</v>
      </c>
      <c r="P52" s="24" t="s">
        <v>218</v>
      </c>
    </row>
    <row r="53" spans="1:16" ht="12.75" customHeight="1">
      <c r="A53" s="13" t="str">
        <f t="shared" si="6"/>
        <v> BBS 110 </v>
      </c>
      <c r="B53" s="7" t="str">
        <f t="shared" si="7"/>
        <v>I</v>
      </c>
      <c r="C53" s="13">
        <f t="shared" si="8"/>
        <v>49933.423000000003</v>
      </c>
      <c r="D53" t="str">
        <f t="shared" si="9"/>
        <v>vis</v>
      </c>
      <c r="E53">
        <f>VLOOKUP(C53,Active!C$21:E$962,3,FALSE)</f>
        <v>24129.919466740557</v>
      </c>
      <c r="F53" s="7" t="s">
        <v>35</v>
      </c>
      <c r="G53" t="str">
        <f t="shared" si="10"/>
        <v>49933.423</v>
      </c>
      <c r="H53" s="13">
        <f t="shared" si="11"/>
        <v>24131</v>
      </c>
      <c r="I53" s="22" t="s">
        <v>219</v>
      </c>
      <c r="J53" s="23" t="s">
        <v>220</v>
      </c>
      <c r="K53" s="22">
        <v>24131</v>
      </c>
      <c r="L53" s="22" t="s">
        <v>221</v>
      </c>
      <c r="M53" s="23" t="s">
        <v>81</v>
      </c>
      <c r="N53" s="23"/>
      <c r="O53" s="24" t="s">
        <v>96</v>
      </c>
      <c r="P53" s="24" t="s">
        <v>218</v>
      </c>
    </row>
    <row r="54" spans="1:16" ht="12.75" customHeight="1">
      <c r="A54" s="13" t="str">
        <f t="shared" si="6"/>
        <v> BBS 110 </v>
      </c>
      <c r="B54" s="7" t="str">
        <f t="shared" si="7"/>
        <v>I</v>
      </c>
      <c r="C54" s="13">
        <f t="shared" si="8"/>
        <v>49947.374000000003</v>
      </c>
      <c r="D54" t="str">
        <f t="shared" si="9"/>
        <v>vis</v>
      </c>
      <c r="E54">
        <f>VLOOKUP(C54,Active!C$21:E$962,3,FALSE)</f>
        <v>24156.954519794948</v>
      </c>
      <c r="F54" s="7" t="s">
        <v>35</v>
      </c>
      <c r="G54" t="str">
        <f t="shared" si="10"/>
        <v>49947.374</v>
      </c>
      <c r="H54" s="13">
        <f t="shared" si="11"/>
        <v>24158</v>
      </c>
      <c r="I54" s="22" t="s">
        <v>222</v>
      </c>
      <c r="J54" s="23" t="s">
        <v>223</v>
      </c>
      <c r="K54" s="22">
        <v>24158</v>
      </c>
      <c r="L54" s="22" t="s">
        <v>224</v>
      </c>
      <c r="M54" s="23" t="s">
        <v>81</v>
      </c>
      <c r="N54" s="23"/>
      <c r="O54" s="24" t="s">
        <v>96</v>
      </c>
      <c r="P54" s="24" t="s">
        <v>218</v>
      </c>
    </row>
    <row r="55" spans="1:16" ht="12.75" customHeight="1">
      <c r="A55" s="13" t="str">
        <f t="shared" si="6"/>
        <v> BBS 112 </v>
      </c>
      <c r="B55" s="7" t="str">
        <f t="shared" si="7"/>
        <v>II</v>
      </c>
      <c r="C55" s="13">
        <f t="shared" si="8"/>
        <v>50278.37</v>
      </c>
      <c r="D55" t="str">
        <f t="shared" si="9"/>
        <v>vis</v>
      </c>
      <c r="E55">
        <f>VLOOKUP(C55,Active!C$21:E$962,3,FALSE)</f>
        <v>24798.377673747476</v>
      </c>
      <c r="F55" s="7" t="s">
        <v>35</v>
      </c>
      <c r="G55" t="str">
        <f t="shared" si="10"/>
        <v>50278.37</v>
      </c>
      <c r="H55" s="13">
        <f t="shared" si="11"/>
        <v>24799.5</v>
      </c>
      <c r="I55" s="22" t="s">
        <v>225</v>
      </c>
      <c r="J55" s="23" t="s">
        <v>226</v>
      </c>
      <c r="K55" s="22">
        <v>24799.5</v>
      </c>
      <c r="L55" s="22" t="s">
        <v>227</v>
      </c>
      <c r="M55" s="23" t="s">
        <v>137</v>
      </c>
      <c r="N55" s="23" t="s">
        <v>138</v>
      </c>
      <c r="O55" s="24" t="s">
        <v>228</v>
      </c>
      <c r="P55" s="24" t="s">
        <v>229</v>
      </c>
    </row>
    <row r="56" spans="1:16" ht="12.75" customHeight="1">
      <c r="A56" s="13" t="str">
        <f t="shared" si="6"/>
        <v> BBS 113 </v>
      </c>
      <c r="B56" s="7" t="str">
        <f t="shared" si="7"/>
        <v>I</v>
      </c>
      <c r="C56" s="13">
        <f t="shared" si="8"/>
        <v>50332.328999999998</v>
      </c>
      <c r="D56" t="str">
        <f t="shared" si="9"/>
        <v>vis</v>
      </c>
      <c r="E56">
        <f>VLOOKUP(C56,Active!C$21:E$962,3,FALSE)</f>
        <v>24902.942538471285</v>
      </c>
      <c r="F56" s="7" t="s">
        <v>35</v>
      </c>
      <c r="G56" t="str">
        <f t="shared" si="10"/>
        <v>50332.329</v>
      </c>
      <c r="H56" s="13">
        <f t="shared" si="11"/>
        <v>24904</v>
      </c>
      <c r="I56" s="22" t="s">
        <v>230</v>
      </c>
      <c r="J56" s="23" t="s">
        <v>231</v>
      </c>
      <c r="K56" s="22">
        <v>24904</v>
      </c>
      <c r="L56" s="22" t="s">
        <v>232</v>
      </c>
      <c r="M56" s="23" t="s">
        <v>81</v>
      </c>
      <c r="N56" s="23"/>
      <c r="O56" s="24" t="s">
        <v>96</v>
      </c>
      <c r="P56" s="24" t="s">
        <v>233</v>
      </c>
    </row>
    <row r="57" spans="1:16" ht="12.75" customHeight="1">
      <c r="A57" s="13" t="str">
        <f t="shared" si="6"/>
        <v>BAVM 118 </v>
      </c>
      <c r="B57" s="7" t="str">
        <f t="shared" si="7"/>
        <v>I</v>
      </c>
      <c r="C57" s="13">
        <f t="shared" si="8"/>
        <v>50546.4804</v>
      </c>
      <c r="D57" t="str">
        <f t="shared" si="9"/>
        <v>vis</v>
      </c>
      <c r="E57">
        <f>VLOOKUP(C57,Active!C$21:E$962,3,FALSE)</f>
        <v>25317.937482251124</v>
      </c>
      <c r="F57" s="7" t="s">
        <v>35</v>
      </c>
      <c r="G57" t="str">
        <f t="shared" si="10"/>
        <v>50546.4804</v>
      </c>
      <c r="H57" s="13">
        <f t="shared" si="11"/>
        <v>25319</v>
      </c>
      <c r="I57" s="22" t="s">
        <v>234</v>
      </c>
      <c r="J57" s="23" t="s">
        <v>235</v>
      </c>
      <c r="K57" s="22">
        <v>25319</v>
      </c>
      <c r="L57" s="22" t="s">
        <v>236</v>
      </c>
      <c r="M57" s="23" t="s">
        <v>137</v>
      </c>
      <c r="N57" s="23" t="s">
        <v>237</v>
      </c>
      <c r="O57" s="24" t="s">
        <v>238</v>
      </c>
      <c r="P57" s="25" t="s">
        <v>239</v>
      </c>
    </row>
    <row r="58" spans="1:16" ht="12.75" customHeight="1">
      <c r="A58" s="13" t="str">
        <f t="shared" si="6"/>
        <v> BBS 115 </v>
      </c>
      <c r="B58" s="7" t="str">
        <f t="shared" si="7"/>
        <v>I</v>
      </c>
      <c r="C58" s="13">
        <f t="shared" si="8"/>
        <v>50642.478000000003</v>
      </c>
      <c r="D58" t="str">
        <f t="shared" si="9"/>
        <v>vis</v>
      </c>
      <c r="E58">
        <f>VLOOKUP(C58,Active!C$21:E$962,3,FALSE)</f>
        <v>25503.967172530989</v>
      </c>
      <c r="F58" s="7" t="s">
        <v>35</v>
      </c>
      <c r="G58" t="str">
        <f t="shared" si="10"/>
        <v>50642.478</v>
      </c>
      <c r="H58" s="13">
        <f t="shared" si="11"/>
        <v>25505</v>
      </c>
      <c r="I58" s="22" t="s">
        <v>240</v>
      </c>
      <c r="J58" s="23" t="s">
        <v>241</v>
      </c>
      <c r="K58" s="22">
        <v>25505</v>
      </c>
      <c r="L58" s="22" t="s">
        <v>242</v>
      </c>
      <c r="M58" s="23" t="s">
        <v>81</v>
      </c>
      <c r="N58" s="23"/>
      <c r="O58" s="24" t="s">
        <v>96</v>
      </c>
      <c r="P58" s="24" t="s">
        <v>243</v>
      </c>
    </row>
    <row r="59" spans="1:16" ht="12.75" customHeight="1">
      <c r="A59" s="13" t="str">
        <f t="shared" si="6"/>
        <v> BBS 115 </v>
      </c>
      <c r="B59" s="7" t="str">
        <f t="shared" si="7"/>
        <v>I</v>
      </c>
      <c r="C59" s="13">
        <f t="shared" si="8"/>
        <v>50658.468999999997</v>
      </c>
      <c r="D59" t="str">
        <f t="shared" si="9"/>
        <v>vis</v>
      </c>
      <c r="E59">
        <f>VLOOKUP(C59,Active!C$21:E$962,3,FALSE)</f>
        <v>25534.955455334562</v>
      </c>
      <c r="F59" s="7" t="s">
        <v>35</v>
      </c>
      <c r="G59" t="str">
        <f t="shared" si="10"/>
        <v>50658.469</v>
      </c>
      <c r="H59" s="13">
        <f t="shared" si="11"/>
        <v>25536</v>
      </c>
      <c r="I59" s="22" t="s">
        <v>244</v>
      </c>
      <c r="J59" s="23" t="s">
        <v>245</v>
      </c>
      <c r="K59" s="22">
        <v>25536</v>
      </c>
      <c r="L59" s="22" t="s">
        <v>246</v>
      </c>
      <c r="M59" s="23" t="s">
        <v>81</v>
      </c>
      <c r="N59" s="23"/>
      <c r="O59" s="24" t="s">
        <v>96</v>
      </c>
      <c r="P59" s="24" t="s">
        <v>243</v>
      </c>
    </row>
    <row r="60" spans="1:16" ht="12.75" customHeight="1">
      <c r="A60" s="13" t="str">
        <f t="shared" si="6"/>
        <v> BBS 115 </v>
      </c>
      <c r="B60" s="7" t="str">
        <f t="shared" si="7"/>
        <v>I</v>
      </c>
      <c r="C60" s="13">
        <f t="shared" si="8"/>
        <v>50671.357000000004</v>
      </c>
      <c r="D60" t="str">
        <f t="shared" si="9"/>
        <v>vis</v>
      </c>
      <c r="E60">
        <f>VLOOKUP(C60,Active!C$21:E$962,3,FALSE)</f>
        <v>25559.930565632403</v>
      </c>
      <c r="F60" s="7" t="s">
        <v>35</v>
      </c>
      <c r="G60" t="str">
        <f t="shared" si="10"/>
        <v>50671.357</v>
      </c>
      <c r="H60" s="13">
        <f t="shared" si="11"/>
        <v>25561</v>
      </c>
      <c r="I60" s="22" t="s">
        <v>247</v>
      </c>
      <c r="J60" s="23" t="s">
        <v>248</v>
      </c>
      <c r="K60" s="22">
        <v>25561</v>
      </c>
      <c r="L60" s="22" t="s">
        <v>249</v>
      </c>
      <c r="M60" s="23" t="s">
        <v>81</v>
      </c>
      <c r="N60" s="23"/>
      <c r="O60" s="24" t="s">
        <v>96</v>
      </c>
      <c r="P60" s="24" t="s">
        <v>243</v>
      </c>
    </row>
    <row r="61" spans="1:16" ht="12.75" customHeight="1">
      <c r="A61" s="13" t="str">
        <f t="shared" si="6"/>
        <v> BBS 116 </v>
      </c>
      <c r="B61" s="7" t="str">
        <f t="shared" si="7"/>
        <v>I</v>
      </c>
      <c r="C61" s="13">
        <f t="shared" si="8"/>
        <v>50702.332000000002</v>
      </c>
      <c r="D61" t="str">
        <f t="shared" si="9"/>
        <v>vis</v>
      </c>
      <c r="E61">
        <f>VLOOKUP(C61,Active!C$21:E$962,3,FALSE)</f>
        <v>25619.955708515336</v>
      </c>
      <c r="F61" s="7" t="s">
        <v>35</v>
      </c>
      <c r="G61" t="str">
        <f t="shared" si="10"/>
        <v>50702.332</v>
      </c>
      <c r="H61" s="13">
        <f t="shared" si="11"/>
        <v>25621</v>
      </c>
      <c r="I61" s="22" t="s">
        <v>250</v>
      </c>
      <c r="J61" s="23" t="s">
        <v>251</v>
      </c>
      <c r="K61" s="22">
        <v>25621</v>
      </c>
      <c r="L61" s="22" t="s">
        <v>252</v>
      </c>
      <c r="M61" s="23" t="s">
        <v>81</v>
      </c>
      <c r="N61" s="23"/>
      <c r="O61" s="24" t="s">
        <v>96</v>
      </c>
      <c r="P61" s="24" t="s">
        <v>253</v>
      </c>
    </row>
    <row r="62" spans="1:16" ht="12.75" customHeight="1">
      <c r="A62" s="13" t="str">
        <f t="shared" si="6"/>
        <v> BBS 120 </v>
      </c>
      <c r="B62" s="7" t="str">
        <f t="shared" si="7"/>
        <v>II</v>
      </c>
      <c r="C62" s="13">
        <f t="shared" si="8"/>
        <v>51358.468999999997</v>
      </c>
      <c r="D62" t="str">
        <f t="shared" si="9"/>
        <v>vis</v>
      </c>
      <c r="E62">
        <f>VLOOKUP(C62,Active!C$21:E$962,3,FALSE)</f>
        <v>26891.45585946866</v>
      </c>
      <c r="F62" s="7" t="s">
        <v>35</v>
      </c>
      <c r="G62" t="str">
        <f t="shared" si="10"/>
        <v>51358.469</v>
      </c>
      <c r="H62" s="13">
        <f t="shared" si="11"/>
        <v>26892.5</v>
      </c>
      <c r="I62" s="22" t="s">
        <v>254</v>
      </c>
      <c r="J62" s="23" t="s">
        <v>255</v>
      </c>
      <c r="K62" s="22">
        <v>26892.5</v>
      </c>
      <c r="L62" s="22" t="s">
        <v>256</v>
      </c>
      <c r="M62" s="23" t="s">
        <v>137</v>
      </c>
      <c r="N62" s="23" t="s">
        <v>138</v>
      </c>
      <c r="O62" s="24" t="s">
        <v>228</v>
      </c>
      <c r="P62" s="24" t="s">
        <v>257</v>
      </c>
    </row>
    <row r="63" spans="1:16" ht="12.75" customHeight="1">
      <c r="A63" s="13" t="str">
        <f t="shared" si="6"/>
        <v>BAVM 152 </v>
      </c>
      <c r="B63" s="7" t="str">
        <f t="shared" si="7"/>
        <v>II</v>
      </c>
      <c r="C63" s="13">
        <f t="shared" si="8"/>
        <v>52049.435599999997</v>
      </c>
      <c r="D63" t="str">
        <f t="shared" si="9"/>
        <v>vis</v>
      </c>
      <c r="E63">
        <f>VLOOKUP(C63,Active!C$21:E$962,3,FALSE)</f>
        <v>28230.45081967318</v>
      </c>
      <c r="F63" s="7" t="s">
        <v>35</v>
      </c>
      <c r="G63" t="str">
        <f t="shared" si="10"/>
        <v>52049.4356</v>
      </c>
      <c r="H63" s="13">
        <f t="shared" si="11"/>
        <v>28231.5</v>
      </c>
      <c r="I63" s="22" t="s">
        <v>258</v>
      </c>
      <c r="J63" s="23" t="s">
        <v>259</v>
      </c>
      <c r="K63" s="22">
        <v>28231.5</v>
      </c>
      <c r="L63" s="22" t="s">
        <v>260</v>
      </c>
      <c r="M63" s="23" t="s">
        <v>137</v>
      </c>
      <c r="N63" s="23" t="s">
        <v>237</v>
      </c>
      <c r="O63" s="24" t="s">
        <v>238</v>
      </c>
      <c r="P63" s="25" t="s">
        <v>261</v>
      </c>
    </row>
    <row r="64" spans="1:16" ht="12.75" customHeight="1">
      <c r="A64" s="13" t="str">
        <f t="shared" si="6"/>
        <v>BAVM 158 </v>
      </c>
      <c r="B64" s="7" t="str">
        <f t="shared" si="7"/>
        <v>I</v>
      </c>
      <c r="C64" s="13">
        <f t="shared" si="8"/>
        <v>52410.4018</v>
      </c>
      <c r="D64" t="str">
        <f t="shared" si="9"/>
        <v>vis</v>
      </c>
      <c r="E64">
        <f>VLOOKUP(C64,Active!C$21:E$962,3,FALSE)</f>
        <v>28929.9519570714</v>
      </c>
      <c r="F64" s="7" t="s">
        <v>35</v>
      </c>
      <c r="G64" t="str">
        <f t="shared" si="10"/>
        <v>52410.4018</v>
      </c>
      <c r="H64" s="13">
        <f t="shared" si="11"/>
        <v>28931</v>
      </c>
      <c r="I64" s="22" t="s">
        <v>262</v>
      </c>
      <c r="J64" s="23" t="s">
        <v>263</v>
      </c>
      <c r="K64" s="22">
        <v>28931</v>
      </c>
      <c r="L64" s="22" t="s">
        <v>264</v>
      </c>
      <c r="M64" s="23" t="s">
        <v>137</v>
      </c>
      <c r="N64" s="23" t="s">
        <v>265</v>
      </c>
      <c r="O64" s="24" t="s">
        <v>238</v>
      </c>
      <c r="P64" s="25" t="s">
        <v>266</v>
      </c>
    </row>
    <row r="65" spans="1:16" ht="12.75" customHeight="1">
      <c r="A65" s="13" t="str">
        <f t="shared" si="6"/>
        <v>BAVM 178 </v>
      </c>
      <c r="B65" s="7" t="str">
        <f t="shared" si="7"/>
        <v>I</v>
      </c>
      <c r="C65" s="13">
        <f t="shared" si="8"/>
        <v>53462.600700000003</v>
      </c>
      <c r="D65" t="str">
        <f t="shared" si="9"/>
        <v>vis</v>
      </c>
      <c r="E65">
        <f>VLOOKUP(C65,Active!C$21:E$962,3,FALSE)</f>
        <v>30968.963718613482</v>
      </c>
      <c r="F65" s="7" t="s">
        <v>35</v>
      </c>
      <c r="G65" t="str">
        <f t="shared" si="10"/>
        <v>53462.6007</v>
      </c>
      <c r="H65" s="13">
        <f t="shared" si="11"/>
        <v>30970</v>
      </c>
      <c r="I65" s="22" t="s">
        <v>267</v>
      </c>
      <c r="J65" s="23" t="s">
        <v>268</v>
      </c>
      <c r="K65" s="22" t="s">
        <v>269</v>
      </c>
      <c r="L65" s="22" t="s">
        <v>270</v>
      </c>
      <c r="M65" s="23" t="s">
        <v>271</v>
      </c>
      <c r="N65" s="23" t="s">
        <v>265</v>
      </c>
      <c r="O65" s="24" t="s">
        <v>272</v>
      </c>
      <c r="P65" s="25" t="s">
        <v>273</v>
      </c>
    </row>
    <row r="66" spans="1:16" ht="12.75" customHeight="1">
      <c r="A66" s="13" t="str">
        <f t="shared" si="6"/>
        <v>BAVM 173 </v>
      </c>
      <c r="B66" s="7" t="str">
        <f t="shared" si="7"/>
        <v>I</v>
      </c>
      <c r="C66" s="13">
        <f t="shared" si="8"/>
        <v>53462.604299999999</v>
      </c>
      <c r="D66" t="str">
        <f t="shared" si="9"/>
        <v>vis</v>
      </c>
      <c r="E66">
        <f>VLOOKUP(C66,Active!C$21:E$962,3,FALSE)</f>
        <v>30968.970694901265</v>
      </c>
      <c r="F66" s="7" t="s">
        <v>35</v>
      </c>
      <c r="G66" t="str">
        <f t="shared" si="10"/>
        <v>53462.6043</v>
      </c>
      <c r="H66" s="13">
        <f t="shared" si="11"/>
        <v>30970</v>
      </c>
      <c r="I66" s="22" t="s">
        <v>274</v>
      </c>
      <c r="J66" s="23" t="s">
        <v>275</v>
      </c>
      <c r="K66" s="22" t="s">
        <v>269</v>
      </c>
      <c r="L66" s="22" t="s">
        <v>276</v>
      </c>
      <c r="M66" s="23" t="s">
        <v>137</v>
      </c>
      <c r="N66" s="23" t="s">
        <v>265</v>
      </c>
      <c r="O66" s="24" t="s">
        <v>277</v>
      </c>
      <c r="P66" s="25" t="s">
        <v>278</v>
      </c>
    </row>
    <row r="67" spans="1:16" ht="12.75" customHeight="1">
      <c r="A67" s="13" t="str">
        <f t="shared" si="6"/>
        <v>BAVM 173 </v>
      </c>
      <c r="B67" s="7" t="str">
        <f t="shared" si="7"/>
        <v>I</v>
      </c>
      <c r="C67" s="13">
        <f t="shared" si="8"/>
        <v>53463.6325</v>
      </c>
      <c r="D67" t="str">
        <f t="shared" si="9"/>
        <v>vis</v>
      </c>
      <c r="E67">
        <f>VLOOKUP(C67,Active!C$21:E$962,3,FALSE)</f>
        <v>30970.963200209168</v>
      </c>
      <c r="F67" s="7" t="s">
        <v>35</v>
      </c>
      <c r="G67" t="str">
        <f t="shared" si="10"/>
        <v>53463.6325</v>
      </c>
      <c r="H67" s="13">
        <f t="shared" si="11"/>
        <v>30972</v>
      </c>
      <c r="I67" s="22" t="s">
        <v>279</v>
      </c>
      <c r="J67" s="23" t="s">
        <v>280</v>
      </c>
      <c r="K67" s="22" t="s">
        <v>281</v>
      </c>
      <c r="L67" s="22" t="s">
        <v>282</v>
      </c>
      <c r="M67" s="23" t="s">
        <v>137</v>
      </c>
      <c r="N67" s="23" t="s">
        <v>265</v>
      </c>
      <c r="O67" s="24" t="s">
        <v>277</v>
      </c>
      <c r="P67" s="25" t="s">
        <v>278</v>
      </c>
    </row>
    <row r="68" spans="1:16" ht="12.75" customHeight="1">
      <c r="A68" s="13" t="str">
        <f t="shared" si="6"/>
        <v>IBVS 5672 </v>
      </c>
      <c r="B68" s="7" t="str">
        <f t="shared" si="7"/>
        <v>I</v>
      </c>
      <c r="C68" s="13">
        <f t="shared" si="8"/>
        <v>53499.756699999998</v>
      </c>
      <c r="D68" t="str">
        <f t="shared" si="9"/>
        <v>vis</v>
      </c>
      <c r="E68">
        <f>VLOOKUP(C68,Active!C$21:E$962,3,FALSE)</f>
        <v>31040.966760064912</v>
      </c>
      <c r="F68" s="7" t="s">
        <v>35</v>
      </c>
      <c r="G68" t="str">
        <f t="shared" si="10"/>
        <v>53499.7567</v>
      </c>
      <c r="H68" s="13">
        <f t="shared" si="11"/>
        <v>31042</v>
      </c>
      <c r="I68" s="22" t="s">
        <v>283</v>
      </c>
      <c r="J68" s="23" t="s">
        <v>284</v>
      </c>
      <c r="K68" s="22" t="s">
        <v>285</v>
      </c>
      <c r="L68" s="22" t="s">
        <v>286</v>
      </c>
      <c r="M68" s="23" t="s">
        <v>137</v>
      </c>
      <c r="N68" s="23" t="s">
        <v>138</v>
      </c>
      <c r="O68" s="24" t="s">
        <v>287</v>
      </c>
      <c r="P68" s="25" t="s">
        <v>288</v>
      </c>
    </row>
    <row r="69" spans="1:16" ht="12.75" customHeight="1">
      <c r="A69" s="13" t="str">
        <f t="shared" si="6"/>
        <v>JAAVSO 36(2);186 </v>
      </c>
      <c r="B69" s="7" t="str">
        <f t="shared" si="7"/>
        <v>II</v>
      </c>
      <c r="C69" s="13">
        <f t="shared" si="8"/>
        <v>54554.797700000003</v>
      </c>
      <c r="D69" t="str">
        <f t="shared" si="9"/>
        <v>vis</v>
      </c>
      <c r="E69">
        <f>VLOOKUP(C69,Active!C$21:E$962,3,FALSE)</f>
        <v>33085.486107033554</v>
      </c>
      <c r="F69" s="7" t="s">
        <v>35</v>
      </c>
      <c r="G69" t="str">
        <f t="shared" si="10"/>
        <v>54554.7977</v>
      </c>
      <c r="H69" s="13">
        <f t="shared" si="11"/>
        <v>33086.5</v>
      </c>
      <c r="I69" s="22" t="s">
        <v>289</v>
      </c>
      <c r="J69" s="23" t="s">
        <v>290</v>
      </c>
      <c r="K69" s="22" t="s">
        <v>291</v>
      </c>
      <c r="L69" s="22" t="s">
        <v>292</v>
      </c>
      <c r="M69" s="23" t="s">
        <v>271</v>
      </c>
      <c r="N69" s="23" t="s">
        <v>212</v>
      </c>
      <c r="O69" s="24" t="s">
        <v>293</v>
      </c>
      <c r="P69" s="25" t="s">
        <v>294</v>
      </c>
    </row>
    <row r="70" spans="1:16" ht="12.75" customHeight="1">
      <c r="A70" s="13" t="str">
        <f t="shared" si="6"/>
        <v>JAAVSO 36(2);186 </v>
      </c>
      <c r="B70" s="7" t="str">
        <f t="shared" si="7"/>
        <v>I</v>
      </c>
      <c r="C70" s="13">
        <f t="shared" si="8"/>
        <v>54590.658199999998</v>
      </c>
      <c r="D70" t="str">
        <f t="shared" si="9"/>
        <v>vis</v>
      </c>
      <c r="E70">
        <f>VLOOKUP(C70,Active!C$21:E$962,3,FALSE)</f>
        <v>33154.978653808474</v>
      </c>
      <c r="F70" s="7" t="s">
        <v>35</v>
      </c>
      <c r="G70" t="str">
        <f t="shared" si="10"/>
        <v>54590.6582</v>
      </c>
      <c r="H70" s="13">
        <f t="shared" si="11"/>
        <v>33156</v>
      </c>
      <c r="I70" s="22" t="s">
        <v>295</v>
      </c>
      <c r="J70" s="23" t="s">
        <v>296</v>
      </c>
      <c r="K70" s="22" t="s">
        <v>297</v>
      </c>
      <c r="L70" s="22" t="s">
        <v>298</v>
      </c>
      <c r="M70" s="23" t="s">
        <v>271</v>
      </c>
      <c r="N70" s="23" t="s">
        <v>212</v>
      </c>
      <c r="O70" s="24" t="s">
        <v>293</v>
      </c>
      <c r="P70" s="25" t="s">
        <v>294</v>
      </c>
    </row>
    <row r="71" spans="1:16" ht="12.75" customHeight="1">
      <c r="A71" s="13" t="str">
        <f t="shared" si="6"/>
        <v> JAAVSO 38;85 </v>
      </c>
      <c r="B71" s="7" t="str">
        <f t="shared" si="7"/>
        <v>I</v>
      </c>
      <c r="C71" s="13">
        <f t="shared" si="8"/>
        <v>54933.822399999997</v>
      </c>
      <c r="D71" t="str">
        <f t="shared" si="9"/>
        <v>vis</v>
      </c>
      <c r="E71">
        <f>VLOOKUP(C71,Active!C$21:E$962,3,FALSE)</f>
        <v>33819.982048071834</v>
      </c>
      <c r="F71" s="7" t="s">
        <v>35</v>
      </c>
      <c r="G71" t="str">
        <f t="shared" si="10"/>
        <v>54933.8224</v>
      </c>
      <c r="H71" s="13">
        <f t="shared" si="11"/>
        <v>33821</v>
      </c>
      <c r="I71" s="22" t="s">
        <v>299</v>
      </c>
      <c r="J71" s="23" t="s">
        <v>300</v>
      </c>
      <c r="K71" s="22" t="s">
        <v>301</v>
      </c>
      <c r="L71" s="22" t="s">
        <v>302</v>
      </c>
      <c r="M71" s="23" t="s">
        <v>271</v>
      </c>
      <c r="N71" s="23" t="s">
        <v>303</v>
      </c>
      <c r="O71" s="24" t="s">
        <v>293</v>
      </c>
      <c r="P71" s="24" t="s">
        <v>304</v>
      </c>
    </row>
    <row r="72" spans="1:16" ht="12.75" customHeight="1">
      <c r="A72" s="13" t="str">
        <f t="shared" si="6"/>
        <v> JAAVSO 38;85 </v>
      </c>
      <c r="B72" s="7" t="str">
        <f t="shared" si="7"/>
        <v>I</v>
      </c>
      <c r="C72" s="13">
        <f t="shared" si="8"/>
        <v>55009.680800000002</v>
      </c>
      <c r="D72" t="str">
        <f t="shared" si="9"/>
        <v>vis</v>
      </c>
      <c r="E72">
        <f>VLOOKUP(C72,Active!C$21:E$962,3,FALSE)</f>
        <v>33966.984834153227</v>
      </c>
      <c r="F72" s="7" t="s">
        <v>35</v>
      </c>
      <c r="G72" t="str">
        <f t="shared" si="10"/>
        <v>55009.6808</v>
      </c>
      <c r="H72" s="13">
        <f t="shared" si="11"/>
        <v>33968</v>
      </c>
      <c r="I72" s="22" t="s">
        <v>305</v>
      </c>
      <c r="J72" s="23" t="s">
        <v>306</v>
      </c>
      <c r="K72" s="22" t="s">
        <v>307</v>
      </c>
      <c r="L72" s="22" t="s">
        <v>308</v>
      </c>
      <c r="M72" s="23" t="s">
        <v>271</v>
      </c>
      <c r="N72" s="23" t="s">
        <v>303</v>
      </c>
      <c r="O72" s="24" t="s">
        <v>293</v>
      </c>
      <c r="P72" s="24" t="s">
        <v>304</v>
      </c>
    </row>
    <row r="73" spans="1:16" ht="12.75" customHeight="1">
      <c r="A73" s="13" t="str">
        <f t="shared" si="6"/>
        <v> JAAVSO 39;94 </v>
      </c>
      <c r="B73" s="7" t="str">
        <f t="shared" si="7"/>
        <v>II</v>
      </c>
      <c r="C73" s="13">
        <f t="shared" si="8"/>
        <v>55263.828399999999</v>
      </c>
      <c r="D73" t="str">
        <f t="shared" si="9"/>
        <v>vis</v>
      </c>
      <c r="E73">
        <f>VLOOKUP(C73,Active!C$21:E$962,3,FALSE)</f>
        <v>34459.486722881375</v>
      </c>
      <c r="F73" s="7" t="s">
        <v>35</v>
      </c>
      <c r="G73" t="str">
        <f t="shared" si="10"/>
        <v>55263.8284</v>
      </c>
      <c r="H73" s="13">
        <f t="shared" si="11"/>
        <v>34460.5</v>
      </c>
      <c r="I73" s="22" t="s">
        <v>309</v>
      </c>
      <c r="J73" s="23" t="s">
        <v>310</v>
      </c>
      <c r="K73" s="22" t="s">
        <v>311</v>
      </c>
      <c r="L73" s="22" t="s">
        <v>312</v>
      </c>
      <c r="M73" s="23" t="s">
        <v>271</v>
      </c>
      <c r="N73" s="23" t="s">
        <v>303</v>
      </c>
      <c r="O73" s="24" t="s">
        <v>313</v>
      </c>
      <c r="P73" s="24" t="s">
        <v>314</v>
      </c>
    </row>
    <row r="74" spans="1:16" ht="12.75" customHeight="1">
      <c r="A74" s="13" t="str">
        <f t="shared" si="6"/>
        <v>IBVS 5992 </v>
      </c>
      <c r="B74" s="7" t="str">
        <f t="shared" si="7"/>
        <v>II</v>
      </c>
      <c r="C74" s="13">
        <f t="shared" si="8"/>
        <v>55652.920599999998</v>
      </c>
      <c r="D74" t="str">
        <f t="shared" si="9"/>
        <v>vis</v>
      </c>
      <c r="E74">
        <f>VLOOKUP(C74,Active!C$21:E$962,3,FALSE)</f>
        <v>35213.492046517698</v>
      </c>
      <c r="F74" s="7" t="s">
        <v>35</v>
      </c>
      <c r="G74" t="str">
        <f t="shared" si="10"/>
        <v>55652.9206</v>
      </c>
      <c r="H74" s="13">
        <f t="shared" si="11"/>
        <v>35214.5</v>
      </c>
      <c r="I74" s="22" t="s">
        <v>315</v>
      </c>
      <c r="J74" s="23" t="s">
        <v>316</v>
      </c>
      <c r="K74" s="22" t="s">
        <v>317</v>
      </c>
      <c r="L74" s="22" t="s">
        <v>318</v>
      </c>
      <c r="M74" s="23" t="s">
        <v>271</v>
      </c>
      <c r="N74" s="23" t="s">
        <v>35</v>
      </c>
      <c r="O74" s="24" t="s">
        <v>228</v>
      </c>
      <c r="P74" s="25" t="s">
        <v>319</v>
      </c>
    </row>
    <row r="75" spans="1:16" ht="12.75" customHeight="1">
      <c r="A75" s="13" t="str">
        <f t="shared" ref="A75:A106" si="12">P75</f>
        <v>BAVM 231 </v>
      </c>
      <c r="B75" s="7" t="str">
        <f t="shared" ref="B75:B106" si="13">IF(H75=INT(H75),"I","II")</f>
        <v>I</v>
      </c>
      <c r="C75" s="13">
        <f t="shared" ref="C75:C106" si="14">1*G75</f>
        <v>55691.365299999998</v>
      </c>
      <c r="D75" t="str">
        <f t="shared" ref="D75:D106" si="15">VLOOKUP(F75,I$1:J$5,2,FALSE)</f>
        <v>vis</v>
      </c>
      <c r="E75">
        <f>VLOOKUP(C75,Active!C$21:E$962,3,FALSE)</f>
        <v>35287.992405213146</v>
      </c>
      <c r="F75" s="7" t="s">
        <v>35</v>
      </c>
      <c r="G75" t="str">
        <f t="shared" ref="G75:G106" si="16">MID(I75,3,LEN(I75)-3)</f>
        <v>55691.3653</v>
      </c>
      <c r="H75" s="13">
        <f t="shared" ref="H75:H106" si="17">1*K75</f>
        <v>35289</v>
      </c>
      <c r="I75" s="22" t="s">
        <v>320</v>
      </c>
      <c r="J75" s="23" t="s">
        <v>321</v>
      </c>
      <c r="K75" s="22" t="s">
        <v>322</v>
      </c>
      <c r="L75" s="22" t="s">
        <v>323</v>
      </c>
      <c r="M75" s="23" t="s">
        <v>271</v>
      </c>
      <c r="N75" s="23" t="s">
        <v>265</v>
      </c>
      <c r="O75" s="24" t="s">
        <v>324</v>
      </c>
      <c r="P75" s="25" t="s">
        <v>325</v>
      </c>
    </row>
    <row r="76" spans="1:16" ht="12.75" customHeight="1">
      <c r="A76" s="13" t="str">
        <f t="shared" si="12"/>
        <v> JAAVSO 40;975 </v>
      </c>
      <c r="B76" s="7" t="str">
        <f t="shared" si="13"/>
        <v>I</v>
      </c>
      <c r="C76" s="13">
        <f t="shared" si="14"/>
        <v>55701.685599999997</v>
      </c>
      <c r="D76" t="str">
        <f t="shared" si="15"/>
        <v>vis</v>
      </c>
      <c r="E76">
        <f>VLOOKUP(C76,Active!C$21:E$962,3,FALSE)</f>
        <v>35307.991678242841</v>
      </c>
      <c r="F76" s="7" t="s">
        <v>35</v>
      </c>
      <c r="G76" t="str">
        <f t="shared" si="16"/>
        <v>55701.6856</v>
      </c>
      <c r="H76" s="13">
        <f t="shared" si="17"/>
        <v>35309</v>
      </c>
      <c r="I76" s="22" t="s">
        <v>326</v>
      </c>
      <c r="J76" s="23" t="s">
        <v>327</v>
      </c>
      <c r="K76" s="22" t="s">
        <v>328</v>
      </c>
      <c r="L76" s="22" t="s">
        <v>329</v>
      </c>
      <c r="M76" s="23" t="s">
        <v>271</v>
      </c>
      <c r="N76" s="23" t="s">
        <v>35</v>
      </c>
      <c r="O76" s="24" t="s">
        <v>293</v>
      </c>
      <c r="P76" s="24" t="s">
        <v>330</v>
      </c>
    </row>
    <row r="77" spans="1:16" ht="12.75" customHeight="1">
      <c r="A77" s="13" t="str">
        <f t="shared" si="12"/>
        <v>IBVS 6029 </v>
      </c>
      <c r="B77" s="7" t="str">
        <f t="shared" si="13"/>
        <v>I</v>
      </c>
      <c r="C77" s="13">
        <f t="shared" si="14"/>
        <v>56029.8851</v>
      </c>
      <c r="D77" t="str">
        <f t="shared" si="15"/>
        <v>vis</v>
      </c>
      <c r="E77">
        <f>VLOOKUP(C77,Active!C$21:E$962,3,FALSE)</f>
        <v>35943.995613080857</v>
      </c>
      <c r="F77" s="7" t="s">
        <v>35</v>
      </c>
      <c r="G77" t="str">
        <f t="shared" si="16"/>
        <v>56029.8851</v>
      </c>
      <c r="H77" s="13">
        <f t="shared" si="17"/>
        <v>35945</v>
      </c>
      <c r="I77" s="22" t="s">
        <v>331</v>
      </c>
      <c r="J77" s="23" t="s">
        <v>332</v>
      </c>
      <c r="K77" s="22" t="s">
        <v>333</v>
      </c>
      <c r="L77" s="22" t="s">
        <v>334</v>
      </c>
      <c r="M77" s="23" t="s">
        <v>271</v>
      </c>
      <c r="N77" s="23" t="s">
        <v>35</v>
      </c>
      <c r="O77" s="24" t="s">
        <v>228</v>
      </c>
      <c r="P77" s="25" t="s">
        <v>335</v>
      </c>
    </row>
    <row r="78" spans="1:16" ht="12.75" customHeight="1">
      <c r="A78" s="13" t="str">
        <f t="shared" si="12"/>
        <v>OEJV 0160 </v>
      </c>
      <c r="B78" s="7" t="str">
        <f t="shared" si="13"/>
        <v>II</v>
      </c>
      <c r="C78" s="13">
        <f t="shared" si="14"/>
        <v>56070.395879999996</v>
      </c>
      <c r="D78" t="str">
        <f t="shared" si="15"/>
        <v>vis</v>
      </c>
      <c r="E78">
        <f>VLOOKUP(C78,Active!C$21:E$962,3,FALSE)</f>
        <v>36022.49974085483</v>
      </c>
      <c r="F78" s="7" t="s">
        <v>35</v>
      </c>
      <c r="G78" t="str">
        <f t="shared" si="16"/>
        <v>56070.39588</v>
      </c>
      <c r="H78" s="13">
        <f t="shared" si="17"/>
        <v>36023.5</v>
      </c>
      <c r="I78" s="22" t="s">
        <v>336</v>
      </c>
      <c r="J78" s="23" t="s">
        <v>337</v>
      </c>
      <c r="K78" s="22" t="s">
        <v>338</v>
      </c>
      <c r="L78" s="22" t="s">
        <v>339</v>
      </c>
      <c r="M78" s="23" t="s">
        <v>271</v>
      </c>
      <c r="N78" s="23" t="s">
        <v>69</v>
      </c>
      <c r="O78" s="24" t="s">
        <v>340</v>
      </c>
      <c r="P78" s="25" t="s">
        <v>341</v>
      </c>
    </row>
    <row r="79" spans="1:16" ht="12.75" customHeight="1">
      <c r="A79" s="13" t="str">
        <f t="shared" si="12"/>
        <v> JAAVSO 41;328 </v>
      </c>
      <c r="B79" s="7" t="str">
        <f t="shared" si="13"/>
        <v>I</v>
      </c>
      <c r="C79" s="13">
        <f t="shared" si="14"/>
        <v>56382.855900000002</v>
      </c>
      <c r="D79" t="str">
        <f t="shared" si="15"/>
        <v>vis</v>
      </c>
      <c r="E79">
        <f>VLOOKUP(C79,Active!C$21:E$962,3,FALSE)</f>
        <v>36628.002802863055</v>
      </c>
      <c r="F79" s="7" t="s">
        <v>35</v>
      </c>
      <c r="G79" t="str">
        <f t="shared" si="16"/>
        <v>56382.8559</v>
      </c>
      <c r="H79" s="13">
        <f t="shared" si="17"/>
        <v>36629</v>
      </c>
      <c r="I79" s="22" t="s">
        <v>342</v>
      </c>
      <c r="J79" s="23" t="s">
        <v>343</v>
      </c>
      <c r="K79" s="22" t="s">
        <v>344</v>
      </c>
      <c r="L79" s="22" t="s">
        <v>345</v>
      </c>
      <c r="M79" s="23" t="s">
        <v>271</v>
      </c>
      <c r="N79" s="23" t="s">
        <v>35</v>
      </c>
      <c r="O79" s="24" t="s">
        <v>313</v>
      </c>
      <c r="P79" s="24" t="s">
        <v>346</v>
      </c>
    </row>
    <row r="80" spans="1:16" ht="12.75" customHeight="1">
      <c r="A80" s="13" t="str">
        <f t="shared" si="12"/>
        <v> JAAVSO 41;328 </v>
      </c>
      <c r="B80" s="7" t="str">
        <f t="shared" si="13"/>
        <v>II</v>
      </c>
      <c r="C80" s="13">
        <f t="shared" si="14"/>
        <v>56417.687899999997</v>
      </c>
      <c r="D80" t="str">
        <f t="shared" si="15"/>
        <v>vis</v>
      </c>
      <c r="E80">
        <f>VLOOKUP(C80,Active!C$21:E$962,3,FALSE)</f>
        <v>36695.502262972761</v>
      </c>
      <c r="F80" s="7" t="s">
        <v>35</v>
      </c>
      <c r="G80" t="str">
        <f t="shared" si="16"/>
        <v>56417.6879</v>
      </c>
      <c r="H80" s="13">
        <f t="shared" si="17"/>
        <v>36696.5</v>
      </c>
      <c r="I80" s="22" t="s">
        <v>347</v>
      </c>
      <c r="J80" s="23" t="s">
        <v>348</v>
      </c>
      <c r="K80" s="22" t="s">
        <v>349</v>
      </c>
      <c r="L80" s="22" t="s">
        <v>350</v>
      </c>
      <c r="M80" s="23" t="s">
        <v>271</v>
      </c>
      <c r="N80" s="23" t="s">
        <v>35</v>
      </c>
      <c r="O80" s="24" t="s">
        <v>313</v>
      </c>
      <c r="P80" s="24" t="s">
        <v>346</v>
      </c>
    </row>
    <row r="81" spans="1:16" ht="12.75" customHeight="1">
      <c r="A81" s="13" t="str">
        <f t="shared" si="12"/>
        <v> JAAVSO 42;426 </v>
      </c>
      <c r="B81" s="7" t="str">
        <f t="shared" si="13"/>
        <v>I</v>
      </c>
      <c r="C81" s="13">
        <f t="shared" si="14"/>
        <v>56800.330600000001</v>
      </c>
      <c r="D81" t="str">
        <f t="shared" si="15"/>
        <v>vis</v>
      </c>
      <c r="E81">
        <f>VLOOKUP(C81,Active!C$21:E$962,3,FALSE)</f>
        <v>37437.009373242712</v>
      </c>
      <c r="F81" s="7" t="s">
        <v>35</v>
      </c>
      <c r="G81" t="str">
        <f t="shared" si="16"/>
        <v>56800.3306</v>
      </c>
      <c r="H81" s="13">
        <f t="shared" si="17"/>
        <v>37438</v>
      </c>
      <c r="I81" s="22" t="s">
        <v>351</v>
      </c>
      <c r="J81" s="23" t="s">
        <v>352</v>
      </c>
      <c r="K81" s="22" t="s">
        <v>353</v>
      </c>
      <c r="L81" s="22" t="s">
        <v>354</v>
      </c>
      <c r="M81" s="23" t="s">
        <v>271</v>
      </c>
      <c r="N81" s="23" t="s">
        <v>35</v>
      </c>
      <c r="O81" s="24" t="s">
        <v>355</v>
      </c>
      <c r="P81" s="24" t="s">
        <v>356</v>
      </c>
    </row>
    <row r="82" spans="1:16" ht="12.75" customHeight="1">
      <c r="A82" s="13" t="str">
        <f t="shared" si="12"/>
        <v> PZ 6.139 </v>
      </c>
      <c r="B82" s="7" t="str">
        <f t="shared" si="13"/>
        <v>I</v>
      </c>
      <c r="C82" s="13">
        <f t="shared" si="14"/>
        <v>31174.400000000001</v>
      </c>
      <c r="D82" t="str">
        <f t="shared" si="15"/>
        <v>vis</v>
      </c>
      <c r="E82">
        <f>VLOOKUP(C82,Active!C$21:E$962,3,FALSE)</f>
        <v>-12222.398077060656</v>
      </c>
      <c r="F82" s="7" t="s">
        <v>35</v>
      </c>
      <c r="G82" t="str">
        <f t="shared" si="16"/>
        <v>31174.400</v>
      </c>
      <c r="H82" s="13">
        <f t="shared" si="17"/>
        <v>-12223</v>
      </c>
      <c r="I82" s="22" t="s">
        <v>357</v>
      </c>
      <c r="J82" s="23" t="s">
        <v>358</v>
      </c>
      <c r="K82" s="22">
        <v>-12223</v>
      </c>
      <c r="L82" s="22" t="s">
        <v>359</v>
      </c>
      <c r="M82" s="23" t="s">
        <v>81</v>
      </c>
      <c r="N82" s="23"/>
      <c r="O82" s="24" t="s">
        <v>360</v>
      </c>
      <c r="P82" s="24" t="s">
        <v>361</v>
      </c>
    </row>
    <row r="83" spans="1:16" ht="12.75" customHeight="1">
      <c r="A83" s="13" t="str">
        <f t="shared" si="12"/>
        <v> PZ 6.139 </v>
      </c>
      <c r="B83" s="7" t="str">
        <f t="shared" si="13"/>
        <v>I</v>
      </c>
      <c r="C83" s="13">
        <f t="shared" si="14"/>
        <v>31176.512999999999</v>
      </c>
      <c r="D83" t="str">
        <f t="shared" si="15"/>
        <v>vis</v>
      </c>
      <c r="E83">
        <f>VLOOKUP(C83,Active!C$21:E$962,3,FALSE)</f>
        <v>-12218.303383697896</v>
      </c>
      <c r="F83" s="7" t="s">
        <v>35</v>
      </c>
      <c r="G83" t="str">
        <f t="shared" si="16"/>
        <v>31176.513</v>
      </c>
      <c r="H83" s="13">
        <f t="shared" si="17"/>
        <v>-12219</v>
      </c>
      <c r="I83" s="22" t="s">
        <v>362</v>
      </c>
      <c r="J83" s="23" t="s">
        <v>363</v>
      </c>
      <c r="K83" s="22">
        <v>-12219</v>
      </c>
      <c r="L83" s="22" t="s">
        <v>166</v>
      </c>
      <c r="M83" s="23" t="s">
        <v>81</v>
      </c>
      <c r="N83" s="23"/>
      <c r="O83" s="24" t="s">
        <v>360</v>
      </c>
      <c r="P83" s="24" t="s">
        <v>361</v>
      </c>
    </row>
    <row r="84" spans="1:16" ht="12.75" customHeight="1">
      <c r="A84" s="13" t="str">
        <f t="shared" si="12"/>
        <v> PZ 6.139 </v>
      </c>
      <c r="B84" s="7" t="str">
        <f t="shared" si="13"/>
        <v>II</v>
      </c>
      <c r="C84" s="13">
        <f t="shared" si="14"/>
        <v>31178.314999999999</v>
      </c>
      <c r="D84" t="str">
        <f t="shared" si="15"/>
        <v>vis</v>
      </c>
      <c r="E84">
        <f>VLOOKUP(C84,Active!C$21:E$962,3,FALSE)</f>
        <v>-12214.81136408611</v>
      </c>
      <c r="F84" s="7" t="s">
        <v>35</v>
      </c>
      <c r="G84" t="str">
        <f t="shared" si="16"/>
        <v>31178.315</v>
      </c>
      <c r="H84" s="13">
        <f t="shared" si="17"/>
        <v>-12215.5</v>
      </c>
      <c r="I84" s="22" t="s">
        <v>364</v>
      </c>
      <c r="J84" s="23" t="s">
        <v>365</v>
      </c>
      <c r="K84" s="22">
        <v>-12215.5</v>
      </c>
      <c r="L84" s="22" t="s">
        <v>366</v>
      </c>
      <c r="M84" s="23" t="s">
        <v>81</v>
      </c>
      <c r="N84" s="23"/>
      <c r="O84" s="24" t="s">
        <v>360</v>
      </c>
      <c r="P84" s="24" t="s">
        <v>361</v>
      </c>
    </row>
    <row r="85" spans="1:16" ht="12.75" customHeight="1">
      <c r="A85" s="13" t="str">
        <f t="shared" si="12"/>
        <v> PZ 6.139 </v>
      </c>
      <c r="B85" s="7" t="str">
        <f t="shared" si="13"/>
        <v>II</v>
      </c>
      <c r="C85" s="13">
        <f t="shared" si="14"/>
        <v>31180.36</v>
      </c>
      <c r="D85" t="str">
        <f t="shared" si="15"/>
        <v>vis</v>
      </c>
      <c r="E85">
        <f>VLOOKUP(C85,Active!C$21:E$962,3,FALSE)</f>
        <v>-12210.848445048316</v>
      </c>
      <c r="F85" s="7" t="s">
        <v>35</v>
      </c>
      <c r="G85" t="str">
        <f t="shared" si="16"/>
        <v>31180.360</v>
      </c>
      <c r="H85" s="13">
        <f t="shared" si="17"/>
        <v>-12211.5</v>
      </c>
      <c r="I85" s="22" t="s">
        <v>367</v>
      </c>
      <c r="J85" s="23" t="s">
        <v>368</v>
      </c>
      <c r="K85" s="22">
        <v>-12211.5</v>
      </c>
      <c r="L85" s="22" t="s">
        <v>113</v>
      </c>
      <c r="M85" s="23" t="s">
        <v>81</v>
      </c>
      <c r="N85" s="23"/>
      <c r="O85" s="24" t="s">
        <v>360</v>
      </c>
      <c r="P85" s="24" t="s">
        <v>361</v>
      </c>
    </row>
    <row r="86" spans="1:16" ht="12.75" customHeight="1">
      <c r="A86" s="13" t="str">
        <f t="shared" si="12"/>
        <v> PZ 6.139 </v>
      </c>
      <c r="B86" s="7" t="str">
        <f t="shared" si="13"/>
        <v>II</v>
      </c>
      <c r="C86" s="13">
        <f t="shared" si="14"/>
        <v>31194.29</v>
      </c>
      <c r="D86" t="str">
        <f t="shared" si="15"/>
        <v>vis</v>
      </c>
      <c r="E86">
        <f>VLOOKUP(C86,Active!C$21:E$962,3,FALSE)</f>
        <v>-12183.854087006046</v>
      </c>
      <c r="F86" s="7" t="s">
        <v>35</v>
      </c>
      <c r="G86" t="str">
        <f t="shared" si="16"/>
        <v>31194.290</v>
      </c>
      <c r="H86" s="13">
        <f t="shared" si="17"/>
        <v>-12184.5</v>
      </c>
      <c r="I86" s="22" t="s">
        <v>369</v>
      </c>
      <c r="J86" s="23" t="s">
        <v>370</v>
      </c>
      <c r="K86" s="22">
        <v>-12184.5</v>
      </c>
      <c r="L86" s="22" t="s">
        <v>371</v>
      </c>
      <c r="M86" s="23" t="s">
        <v>81</v>
      </c>
      <c r="N86" s="23"/>
      <c r="O86" s="24" t="s">
        <v>360</v>
      </c>
      <c r="P86" s="24" t="s">
        <v>361</v>
      </c>
    </row>
    <row r="87" spans="1:16" ht="12.75" customHeight="1">
      <c r="A87" s="13" t="str">
        <f t="shared" si="12"/>
        <v> PZ 6.139 </v>
      </c>
      <c r="B87" s="7" t="str">
        <f t="shared" si="13"/>
        <v>I</v>
      </c>
      <c r="C87" s="13">
        <f t="shared" si="14"/>
        <v>31206.405999999999</v>
      </c>
      <c r="D87" t="str">
        <f t="shared" si="15"/>
        <v>vis</v>
      </c>
      <c r="E87">
        <f>VLOOKUP(C87,Active!C$21:E$962,3,FALSE)</f>
        <v>-12160.375002868208</v>
      </c>
      <c r="F87" s="7" t="s">
        <v>35</v>
      </c>
      <c r="G87" t="str">
        <f t="shared" si="16"/>
        <v>31206.406</v>
      </c>
      <c r="H87" s="13">
        <f t="shared" si="17"/>
        <v>-12161</v>
      </c>
      <c r="I87" s="22" t="s">
        <v>372</v>
      </c>
      <c r="J87" s="23" t="s">
        <v>373</v>
      </c>
      <c r="K87" s="22">
        <v>-12161</v>
      </c>
      <c r="L87" s="22" t="s">
        <v>374</v>
      </c>
      <c r="M87" s="23" t="s">
        <v>81</v>
      </c>
      <c r="N87" s="23"/>
      <c r="O87" s="24" t="s">
        <v>360</v>
      </c>
      <c r="P87" s="24" t="s">
        <v>361</v>
      </c>
    </row>
    <row r="88" spans="1:16" ht="12.75" customHeight="1">
      <c r="A88" s="13" t="str">
        <f t="shared" si="12"/>
        <v> PZ 6.139 </v>
      </c>
      <c r="B88" s="7" t="str">
        <f t="shared" si="13"/>
        <v>II</v>
      </c>
      <c r="C88" s="13">
        <f t="shared" si="14"/>
        <v>31212.356</v>
      </c>
      <c r="D88" t="str">
        <f t="shared" si="15"/>
        <v>vis</v>
      </c>
      <c r="E88">
        <f>VLOOKUP(C88,Active!C$21:E$962,3,FALSE)</f>
        <v>-12148.844749433067</v>
      </c>
      <c r="F88" s="7" t="s">
        <v>35</v>
      </c>
      <c r="G88" t="str">
        <f t="shared" si="16"/>
        <v>31212.356</v>
      </c>
      <c r="H88" s="13">
        <f t="shared" si="17"/>
        <v>-12149.5</v>
      </c>
      <c r="I88" s="22" t="s">
        <v>375</v>
      </c>
      <c r="J88" s="23" t="s">
        <v>376</v>
      </c>
      <c r="K88" s="22">
        <v>-12149.5</v>
      </c>
      <c r="L88" s="22" t="s">
        <v>377</v>
      </c>
      <c r="M88" s="23" t="s">
        <v>81</v>
      </c>
      <c r="N88" s="23"/>
      <c r="O88" s="24" t="s">
        <v>360</v>
      </c>
      <c r="P88" s="24" t="s">
        <v>361</v>
      </c>
    </row>
    <row r="89" spans="1:16" ht="12.75" customHeight="1">
      <c r="A89" s="13" t="str">
        <f t="shared" si="12"/>
        <v> PZ 6.139 </v>
      </c>
      <c r="B89" s="7" t="str">
        <f t="shared" si="13"/>
        <v>II</v>
      </c>
      <c r="C89" s="13">
        <f t="shared" si="14"/>
        <v>31213.366000000002</v>
      </c>
      <c r="D89" t="str">
        <f t="shared" si="15"/>
        <v>vis</v>
      </c>
      <c r="E89">
        <f>VLOOKUP(C89,Active!C$21:E$962,3,FALSE)</f>
        <v>-12146.887513135671</v>
      </c>
      <c r="F89" s="7" t="s">
        <v>35</v>
      </c>
      <c r="G89" t="str">
        <f t="shared" si="16"/>
        <v>31213.366</v>
      </c>
      <c r="H89" s="13">
        <f t="shared" si="17"/>
        <v>-12147.5</v>
      </c>
      <c r="I89" s="22" t="s">
        <v>378</v>
      </c>
      <c r="J89" s="23" t="s">
        <v>379</v>
      </c>
      <c r="K89" s="22">
        <v>-12147.5</v>
      </c>
      <c r="L89" s="22" t="s">
        <v>380</v>
      </c>
      <c r="M89" s="23" t="s">
        <v>81</v>
      </c>
      <c r="N89" s="23"/>
      <c r="O89" s="24" t="s">
        <v>360</v>
      </c>
      <c r="P89" s="24" t="s">
        <v>361</v>
      </c>
    </row>
    <row r="90" spans="1:16" ht="12.75" customHeight="1">
      <c r="A90" s="13" t="str">
        <f t="shared" si="12"/>
        <v> PZ 6.139 </v>
      </c>
      <c r="B90" s="7" t="str">
        <f t="shared" si="13"/>
        <v>I</v>
      </c>
      <c r="C90" s="13">
        <f t="shared" si="14"/>
        <v>31216.236000000001</v>
      </c>
      <c r="D90" t="str">
        <f t="shared" si="15"/>
        <v>vis</v>
      </c>
      <c r="E90">
        <f>VLOOKUP(C90,Active!C$21:E$962,3,FALSE)</f>
        <v>-12141.325861478723</v>
      </c>
      <c r="F90" s="7" t="s">
        <v>35</v>
      </c>
      <c r="G90" t="str">
        <f t="shared" si="16"/>
        <v>31216.236</v>
      </c>
      <c r="H90" s="13">
        <f t="shared" si="17"/>
        <v>-12142</v>
      </c>
      <c r="I90" s="22" t="s">
        <v>381</v>
      </c>
      <c r="J90" s="23" t="s">
        <v>382</v>
      </c>
      <c r="K90" s="22">
        <v>-12142</v>
      </c>
      <c r="L90" s="22" t="s">
        <v>141</v>
      </c>
      <c r="M90" s="23" t="s">
        <v>81</v>
      </c>
      <c r="N90" s="23"/>
      <c r="O90" s="24" t="s">
        <v>360</v>
      </c>
      <c r="P90" s="24" t="s">
        <v>361</v>
      </c>
    </row>
    <row r="91" spans="1:16" ht="12.75" customHeight="1">
      <c r="A91" s="13" t="str">
        <f t="shared" si="12"/>
        <v> PZ 6.139 </v>
      </c>
      <c r="B91" s="7" t="str">
        <f t="shared" si="13"/>
        <v>II</v>
      </c>
      <c r="C91" s="13">
        <f t="shared" si="14"/>
        <v>31224.2</v>
      </c>
      <c r="D91" t="str">
        <f t="shared" si="15"/>
        <v>vis</v>
      </c>
      <c r="E91">
        <f>VLOOKUP(C91,Active!C$21:E$962,3,FALSE)</f>
        <v>-12125.892762595116</v>
      </c>
      <c r="F91" s="7" t="s">
        <v>35</v>
      </c>
      <c r="G91" t="str">
        <f t="shared" si="16"/>
        <v>31224.200</v>
      </c>
      <c r="H91" s="13">
        <f t="shared" si="17"/>
        <v>-12126.5</v>
      </c>
      <c r="I91" s="22" t="s">
        <v>383</v>
      </c>
      <c r="J91" s="23" t="s">
        <v>384</v>
      </c>
      <c r="K91" s="22">
        <v>-12126.5</v>
      </c>
      <c r="L91" s="22" t="s">
        <v>385</v>
      </c>
      <c r="M91" s="23" t="s">
        <v>81</v>
      </c>
      <c r="N91" s="23"/>
      <c r="O91" s="24" t="s">
        <v>360</v>
      </c>
      <c r="P91" s="24" t="s">
        <v>361</v>
      </c>
    </row>
    <row r="92" spans="1:16" ht="12.75" customHeight="1">
      <c r="A92" s="13" t="str">
        <f t="shared" si="12"/>
        <v> PZ 6.139 </v>
      </c>
      <c r="B92" s="7" t="str">
        <f t="shared" si="13"/>
        <v>II</v>
      </c>
      <c r="C92" s="13">
        <f t="shared" si="14"/>
        <v>31230.42</v>
      </c>
      <c r="D92" t="str">
        <f t="shared" si="15"/>
        <v>vis</v>
      </c>
      <c r="E92">
        <f>VLOOKUP(C92,Active!C$21:E$962,3,FALSE)</f>
        <v>-12113.839287575531</v>
      </c>
      <c r="F92" s="7" t="s">
        <v>35</v>
      </c>
      <c r="G92" t="str">
        <f t="shared" si="16"/>
        <v>31230.420</v>
      </c>
      <c r="H92" s="13">
        <f t="shared" si="17"/>
        <v>-12114.5</v>
      </c>
      <c r="I92" s="22" t="s">
        <v>386</v>
      </c>
      <c r="J92" s="23" t="s">
        <v>387</v>
      </c>
      <c r="K92" s="22">
        <v>-12114.5</v>
      </c>
      <c r="L92" s="22" t="s">
        <v>126</v>
      </c>
      <c r="M92" s="23" t="s">
        <v>81</v>
      </c>
      <c r="N92" s="23"/>
      <c r="O92" s="24" t="s">
        <v>360</v>
      </c>
      <c r="P92" s="24" t="s">
        <v>361</v>
      </c>
    </row>
    <row r="93" spans="1:16" ht="12.75" customHeight="1">
      <c r="A93" s="13" t="str">
        <f t="shared" si="12"/>
        <v> PZ 6.139 </v>
      </c>
      <c r="B93" s="7" t="str">
        <f t="shared" si="13"/>
        <v>I</v>
      </c>
      <c r="C93" s="13">
        <f t="shared" si="14"/>
        <v>31232.23</v>
      </c>
      <c r="D93" t="str">
        <f t="shared" si="15"/>
        <v>vis</v>
      </c>
      <c r="E93">
        <f>VLOOKUP(C93,Active!C$21:E$962,3,FALSE)</f>
        <v>-12110.331765101981</v>
      </c>
      <c r="F93" s="7" t="s">
        <v>35</v>
      </c>
      <c r="G93" t="str">
        <f t="shared" si="16"/>
        <v>31232.230</v>
      </c>
      <c r="H93" s="13">
        <f t="shared" si="17"/>
        <v>-12111</v>
      </c>
      <c r="I93" s="22" t="s">
        <v>388</v>
      </c>
      <c r="J93" s="23" t="s">
        <v>389</v>
      </c>
      <c r="K93" s="22">
        <v>-12111</v>
      </c>
      <c r="L93" s="22" t="s">
        <v>147</v>
      </c>
      <c r="M93" s="23" t="s">
        <v>81</v>
      </c>
      <c r="N93" s="23"/>
      <c r="O93" s="24" t="s">
        <v>360</v>
      </c>
      <c r="P93" s="24" t="s">
        <v>361</v>
      </c>
    </row>
    <row r="94" spans="1:16" ht="12.75" customHeight="1">
      <c r="A94" s="13" t="str">
        <f t="shared" si="12"/>
        <v> PZ 6.139 </v>
      </c>
      <c r="B94" s="7" t="str">
        <f t="shared" si="13"/>
        <v>I</v>
      </c>
      <c r="C94" s="13">
        <f t="shared" si="14"/>
        <v>31235.32</v>
      </c>
      <c r="D94" t="str">
        <f t="shared" si="15"/>
        <v>vis</v>
      </c>
      <c r="E94">
        <f>VLOOKUP(C94,Active!C$21:E$962,3,FALSE)</f>
        <v>-12104.343784746588</v>
      </c>
      <c r="F94" s="7" t="s">
        <v>35</v>
      </c>
      <c r="G94" t="str">
        <f t="shared" si="16"/>
        <v>31235.320</v>
      </c>
      <c r="H94" s="13">
        <f t="shared" si="17"/>
        <v>-12105</v>
      </c>
      <c r="I94" s="22" t="s">
        <v>390</v>
      </c>
      <c r="J94" s="23" t="s">
        <v>391</v>
      </c>
      <c r="K94" s="22">
        <v>-12105</v>
      </c>
      <c r="L94" s="22" t="s">
        <v>392</v>
      </c>
      <c r="M94" s="23" t="s">
        <v>81</v>
      </c>
      <c r="N94" s="23"/>
      <c r="O94" s="24" t="s">
        <v>360</v>
      </c>
      <c r="P94" s="24" t="s">
        <v>361</v>
      </c>
    </row>
    <row r="95" spans="1:16" ht="12.75" customHeight="1">
      <c r="A95" s="13" t="str">
        <f t="shared" si="12"/>
        <v> OBS 94.191 </v>
      </c>
      <c r="B95" s="7" t="str">
        <f t="shared" si="13"/>
        <v>II</v>
      </c>
      <c r="C95" s="13">
        <f t="shared" si="14"/>
        <v>37481.828000000001</v>
      </c>
      <c r="D95" t="str">
        <f t="shared" si="15"/>
        <v>vis</v>
      </c>
      <c r="E95">
        <f>VLOOKUP(C95,Active!C$21:E$962,3,FALSE)</f>
        <v>0.49996729181258315</v>
      </c>
      <c r="F95" s="7" t="s">
        <v>35</v>
      </c>
      <c r="G95" t="str">
        <f t="shared" si="16"/>
        <v>37481.828</v>
      </c>
      <c r="H95" s="13">
        <f t="shared" si="17"/>
        <v>0.5</v>
      </c>
      <c r="I95" s="22" t="s">
        <v>393</v>
      </c>
      <c r="J95" s="23" t="s">
        <v>394</v>
      </c>
      <c r="K95" s="22">
        <v>0.5</v>
      </c>
      <c r="L95" s="22" t="s">
        <v>113</v>
      </c>
      <c r="M95" s="23" t="s">
        <v>137</v>
      </c>
      <c r="N95" s="23" t="s">
        <v>138</v>
      </c>
      <c r="O95" s="24" t="s">
        <v>395</v>
      </c>
      <c r="P95" s="24" t="s">
        <v>396</v>
      </c>
    </row>
    <row r="96" spans="1:16" ht="12.75" customHeight="1">
      <c r="A96" s="13" t="str">
        <f t="shared" si="12"/>
        <v> OBS 94.191 </v>
      </c>
      <c r="B96" s="7" t="str">
        <f t="shared" si="13"/>
        <v>II</v>
      </c>
      <c r="C96" s="13">
        <f t="shared" si="14"/>
        <v>37482.86</v>
      </c>
      <c r="D96" t="str">
        <f t="shared" si="15"/>
        <v>vis</v>
      </c>
      <c r="E96">
        <f>VLOOKUP(C96,Active!C$21:E$962,3,FALSE)</f>
        <v>2.499836459048816</v>
      </c>
      <c r="F96" s="7" t="s">
        <v>35</v>
      </c>
      <c r="G96" t="str">
        <f t="shared" si="16"/>
        <v>37482.860</v>
      </c>
      <c r="H96" s="13">
        <f t="shared" si="17"/>
        <v>2.5</v>
      </c>
      <c r="I96" s="22" t="s">
        <v>397</v>
      </c>
      <c r="J96" s="23" t="s">
        <v>398</v>
      </c>
      <c r="K96" s="22">
        <v>2.5</v>
      </c>
      <c r="L96" s="22" t="s">
        <v>113</v>
      </c>
      <c r="M96" s="23" t="s">
        <v>137</v>
      </c>
      <c r="N96" s="23" t="s">
        <v>138</v>
      </c>
      <c r="O96" s="24" t="s">
        <v>395</v>
      </c>
      <c r="P96" s="24" t="s">
        <v>396</v>
      </c>
    </row>
    <row r="97" spans="1:16" ht="12.75" customHeight="1">
      <c r="A97" s="13" t="str">
        <f t="shared" si="12"/>
        <v>IBVS 1053 </v>
      </c>
      <c r="B97" s="7" t="str">
        <f t="shared" si="13"/>
        <v>I</v>
      </c>
      <c r="C97" s="13">
        <f t="shared" si="14"/>
        <v>42251.400500000003</v>
      </c>
      <c r="D97" t="str">
        <f t="shared" si="15"/>
        <v>vis</v>
      </c>
      <c r="E97">
        <f>VLOOKUP(C97,Active!C$21:E$962,3,FALSE)</f>
        <v>9243.2528584302199</v>
      </c>
      <c r="F97" s="7" t="s">
        <v>35</v>
      </c>
      <c r="G97" t="str">
        <f t="shared" si="16"/>
        <v>42251.4005</v>
      </c>
      <c r="H97" s="13">
        <f t="shared" si="17"/>
        <v>9244</v>
      </c>
      <c r="I97" s="22" t="s">
        <v>399</v>
      </c>
      <c r="J97" s="23" t="s">
        <v>400</v>
      </c>
      <c r="K97" s="22">
        <v>9244</v>
      </c>
      <c r="L97" s="22" t="s">
        <v>401</v>
      </c>
      <c r="M97" s="23" t="s">
        <v>137</v>
      </c>
      <c r="N97" s="23" t="s">
        <v>138</v>
      </c>
      <c r="O97" s="24" t="s">
        <v>402</v>
      </c>
      <c r="P97" s="25" t="s">
        <v>403</v>
      </c>
    </row>
    <row r="98" spans="1:16" ht="12.75" customHeight="1">
      <c r="A98" s="13" t="str">
        <f t="shared" si="12"/>
        <v> AOEB 9 </v>
      </c>
      <c r="B98" s="7" t="str">
        <f t="shared" si="13"/>
        <v>I</v>
      </c>
      <c r="C98" s="13">
        <f t="shared" si="14"/>
        <v>43275.798999999999</v>
      </c>
      <c r="D98" t="str">
        <f t="shared" si="15"/>
        <v>vis</v>
      </c>
      <c r="E98">
        <f>VLOOKUP(C98,Active!C$21:E$962,3,FALSE)</f>
        <v>11228.391400207875</v>
      </c>
      <c r="F98" s="7" t="s">
        <v>35</v>
      </c>
      <c r="G98" t="str">
        <f t="shared" si="16"/>
        <v>43275.799</v>
      </c>
      <c r="H98" s="13">
        <f t="shared" si="17"/>
        <v>11229</v>
      </c>
      <c r="I98" s="22" t="s">
        <v>404</v>
      </c>
      <c r="J98" s="23" t="s">
        <v>405</v>
      </c>
      <c r="K98" s="22">
        <v>11229</v>
      </c>
      <c r="L98" s="22" t="s">
        <v>406</v>
      </c>
      <c r="M98" s="23" t="s">
        <v>81</v>
      </c>
      <c r="N98" s="23"/>
      <c r="O98" s="24" t="s">
        <v>293</v>
      </c>
      <c r="P98" s="24" t="s">
        <v>407</v>
      </c>
    </row>
    <row r="99" spans="1:16" ht="12.75" customHeight="1">
      <c r="A99" s="13" t="str">
        <f t="shared" si="12"/>
        <v> AOEB 9 </v>
      </c>
      <c r="B99" s="7" t="str">
        <f t="shared" si="13"/>
        <v>I</v>
      </c>
      <c r="C99" s="13">
        <f t="shared" si="14"/>
        <v>43337.724999999999</v>
      </c>
      <c r="D99" t="str">
        <f t="shared" si="15"/>
        <v>vis</v>
      </c>
      <c r="E99">
        <f>VLOOKUP(C99,Active!C$21:E$962,3,FALSE)</f>
        <v>11348.395177388456</v>
      </c>
      <c r="F99" s="7" t="s">
        <v>35</v>
      </c>
      <c r="G99" t="str">
        <f t="shared" si="16"/>
        <v>43337.725</v>
      </c>
      <c r="H99" s="13">
        <f t="shared" si="17"/>
        <v>11349</v>
      </c>
      <c r="I99" s="22" t="s">
        <v>408</v>
      </c>
      <c r="J99" s="23" t="s">
        <v>409</v>
      </c>
      <c r="K99" s="22">
        <v>11349</v>
      </c>
      <c r="L99" s="22" t="s">
        <v>410</v>
      </c>
      <c r="M99" s="23" t="s">
        <v>81</v>
      </c>
      <c r="N99" s="23"/>
      <c r="O99" s="24" t="s">
        <v>293</v>
      </c>
      <c r="P99" s="24" t="s">
        <v>407</v>
      </c>
    </row>
    <row r="100" spans="1:16" ht="12.75" customHeight="1">
      <c r="A100" s="13" t="str">
        <f t="shared" si="12"/>
        <v> AOEB 9 </v>
      </c>
      <c r="B100" s="7" t="str">
        <f t="shared" si="13"/>
        <v>I</v>
      </c>
      <c r="C100" s="13">
        <f t="shared" si="14"/>
        <v>43337.745999999999</v>
      </c>
      <c r="D100" t="str">
        <f t="shared" si="15"/>
        <v>vis</v>
      </c>
      <c r="E100">
        <f>VLOOKUP(C100,Active!C$21:E$962,3,FALSE)</f>
        <v>11348.435872400582</v>
      </c>
      <c r="F100" s="7" t="s">
        <v>35</v>
      </c>
      <c r="G100" t="str">
        <f t="shared" si="16"/>
        <v>43337.746</v>
      </c>
      <c r="H100" s="13">
        <f t="shared" si="17"/>
        <v>11349</v>
      </c>
      <c r="I100" s="22" t="s">
        <v>411</v>
      </c>
      <c r="J100" s="23" t="s">
        <v>412</v>
      </c>
      <c r="K100" s="22">
        <v>11349</v>
      </c>
      <c r="L100" s="22" t="s">
        <v>413</v>
      </c>
      <c r="M100" s="23" t="s">
        <v>81</v>
      </c>
      <c r="N100" s="23"/>
      <c r="O100" s="24" t="s">
        <v>414</v>
      </c>
      <c r="P100" s="24" t="s">
        <v>407</v>
      </c>
    </row>
    <row r="101" spans="1:16" ht="12.75" customHeight="1">
      <c r="A101" s="13" t="str">
        <f t="shared" si="12"/>
        <v> AOEB 9 </v>
      </c>
      <c r="B101" s="7" t="str">
        <f t="shared" si="13"/>
        <v>I</v>
      </c>
      <c r="C101" s="13">
        <f t="shared" si="14"/>
        <v>43693.771999999997</v>
      </c>
      <c r="D101" t="str">
        <f t="shared" si="15"/>
        <v>vis</v>
      </c>
      <c r="E101">
        <f>VLOOKUP(C101,Active!C$21:E$962,3,FALSE)</f>
        <v>12038.3636050895</v>
      </c>
      <c r="F101" s="7" t="s">
        <v>35</v>
      </c>
      <c r="G101" t="str">
        <f t="shared" si="16"/>
        <v>43693.772</v>
      </c>
      <c r="H101" s="13">
        <f t="shared" si="17"/>
        <v>12039</v>
      </c>
      <c r="I101" s="22" t="s">
        <v>415</v>
      </c>
      <c r="J101" s="23" t="s">
        <v>416</v>
      </c>
      <c r="K101" s="22">
        <v>12039</v>
      </c>
      <c r="L101" s="22" t="s">
        <v>377</v>
      </c>
      <c r="M101" s="23" t="s">
        <v>81</v>
      </c>
      <c r="N101" s="23"/>
      <c r="O101" s="24" t="s">
        <v>293</v>
      </c>
      <c r="P101" s="24" t="s">
        <v>407</v>
      </c>
    </row>
    <row r="102" spans="1:16" ht="12.75" customHeight="1">
      <c r="A102" s="13" t="str">
        <f t="shared" si="12"/>
        <v> AOEB 9 </v>
      </c>
      <c r="B102" s="7" t="str">
        <f t="shared" si="13"/>
        <v>I</v>
      </c>
      <c r="C102" s="13">
        <f t="shared" si="14"/>
        <v>44046.707000000002</v>
      </c>
      <c r="D102" t="str">
        <f t="shared" si="15"/>
        <v>vis</v>
      </c>
      <c r="E102">
        <f>VLOOKUP(C102,Active!C$21:E$962,3,FALSE)</f>
        <v>12722.301419565321</v>
      </c>
      <c r="F102" s="7" t="s">
        <v>35</v>
      </c>
      <c r="G102" t="str">
        <f t="shared" si="16"/>
        <v>44046.707</v>
      </c>
      <c r="H102" s="13">
        <f t="shared" si="17"/>
        <v>12723</v>
      </c>
      <c r="I102" s="22" t="s">
        <v>417</v>
      </c>
      <c r="J102" s="23" t="s">
        <v>418</v>
      </c>
      <c r="K102" s="22">
        <v>12723</v>
      </c>
      <c r="L102" s="22" t="s">
        <v>419</v>
      </c>
      <c r="M102" s="23" t="s">
        <v>81</v>
      </c>
      <c r="N102" s="23"/>
      <c r="O102" s="24" t="s">
        <v>293</v>
      </c>
      <c r="P102" s="24" t="s">
        <v>407</v>
      </c>
    </row>
    <row r="103" spans="1:16" ht="12.75" customHeight="1">
      <c r="A103" s="13" t="str">
        <f t="shared" si="12"/>
        <v> AOEB 9 </v>
      </c>
      <c r="B103" s="7" t="str">
        <f t="shared" si="13"/>
        <v>I</v>
      </c>
      <c r="C103" s="13">
        <f t="shared" si="14"/>
        <v>44307.824999999997</v>
      </c>
      <c r="D103" t="str">
        <f t="shared" si="15"/>
        <v>vis</v>
      </c>
      <c r="E103">
        <f>VLOOKUP(C103,Active!C$21:E$962,3,FALSE)</f>
        <v>13228.310951746294</v>
      </c>
      <c r="F103" s="7" t="s">
        <v>35</v>
      </c>
      <c r="G103" t="str">
        <f t="shared" si="16"/>
        <v>44307.825</v>
      </c>
      <c r="H103" s="13">
        <f t="shared" si="17"/>
        <v>13229</v>
      </c>
      <c r="I103" s="22" t="s">
        <v>420</v>
      </c>
      <c r="J103" s="23" t="s">
        <v>421</v>
      </c>
      <c r="K103" s="22">
        <v>13229</v>
      </c>
      <c r="L103" s="22" t="s">
        <v>422</v>
      </c>
      <c r="M103" s="23" t="s">
        <v>81</v>
      </c>
      <c r="N103" s="23"/>
      <c r="O103" s="24" t="s">
        <v>293</v>
      </c>
      <c r="P103" s="24" t="s">
        <v>407</v>
      </c>
    </row>
    <row r="104" spans="1:16" ht="12.75" customHeight="1">
      <c r="A104" s="13" t="str">
        <f t="shared" si="12"/>
        <v> AOEB 9 </v>
      </c>
      <c r="B104" s="7" t="str">
        <f t="shared" si="13"/>
        <v>I</v>
      </c>
      <c r="C104" s="13">
        <f t="shared" si="14"/>
        <v>47706.743999999999</v>
      </c>
      <c r="D104" t="str">
        <f t="shared" si="15"/>
        <v>vis</v>
      </c>
      <c r="E104">
        <f>VLOOKUP(C104,Active!C$21:E$962,3,FALSE)</f>
        <v>19814.932376202105</v>
      </c>
      <c r="F104" s="7" t="s">
        <v>35</v>
      </c>
      <c r="G104" t="str">
        <f t="shared" si="16"/>
        <v>47706.744</v>
      </c>
      <c r="H104" s="13">
        <f t="shared" si="17"/>
        <v>19816</v>
      </c>
      <c r="I104" s="22" t="s">
        <v>423</v>
      </c>
      <c r="J104" s="23" t="s">
        <v>424</v>
      </c>
      <c r="K104" s="22">
        <v>19816</v>
      </c>
      <c r="L104" s="22" t="s">
        <v>406</v>
      </c>
      <c r="M104" s="23" t="s">
        <v>81</v>
      </c>
      <c r="N104" s="23"/>
      <c r="O104" s="24" t="s">
        <v>293</v>
      </c>
      <c r="P104" s="24" t="s">
        <v>407</v>
      </c>
    </row>
    <row r="105" spans="1:16" ht="12.75" customHeight="1">
      <c r="A105" s="13" t="str">
        <f t="shared" si="12"/>
        <v>BAVM 60 </v>
      </c>
      <c r="B105" s="7" t="str">
        <f t="shared" si="13"/>
        <v>II</v>
      </c>
      <c r="C105" s="13">
        <f t="shared" si="14"/>
        <v>48737.518300000003</v>
      </c>
      <c r="D105" t="str">
        <f t="shared" si="15"/>
        <v>vis</v>
      </c>
      <c r="E105">
        <f>VLOOKUP(C105,Active!C$21:E$962,3,FALSE)</f>
        <v>21812.426311232175</v>
      </c>
      <c r="F105" s="7" t="s">
        <v>35</v>
      </c>
      <c r="G105" t="str">
        <f t="shared" si="16"/>
        <v>48737.5183</v>
      </c>
      <c r="H105" s="13">
        <f t="shared" si="17"/>
        <v>21813.5</v>
      </c>
      <c r="I105" s="22" t="s">
        <v>425</v>
      </c>
      <c r="J105" s="23" t="s">
        <v>426</v>
      </c>
      <c r="K105" s="22">
        <v>21813.5</v>
      </c>
      <c r="L105" s="22" t="s">
        <v>427</v>
      </c>
      <c r="M105" s="23" t="s">
        <v>137</v>
      </c>
      <c r="N105" s="23" t="s">
        <v>40</v>
      </c>
      <c r="O105" s="24" t="s">
        <v>238</v>
      </c>
      <c r="P105" s="25" t="s">
        <v>428</v>
      </c>
    </row>
    <row r="106" spans="1:16" ht="12.75" customHeight="1">
      <c r="A106" s="13" t="str">
        <f t="shared" si="12"/>
        <v>BAVM 60 </v>
      </c>
      <c r="B106" s="7" t="str">
        <f t="shared" si="13"/>
        <v>II</v>
      </c>
      <c r="C106" s="13">
        <f t="shared" si="14"/>
        <v>48737.519899999999</v>
      </c>
      <c r="D106" t="str">
        <f t="shared" si="15"/>
        <v>vis</v>
      </c>
      <c r="E106">
        <f>VLOOKUP(C106,Active!C$21:E$962,3,FALSE)</f>
        <v>21812.429411804518</v>
      </c>
      <c r="F106" s="7" t="s">
        <v>35</v>
      </c>
      <c r="G106" t="str">
        <f t="shared" si="16"/>
        <v>48737.5199</v>
      </c>
      <c r="H106" s="13">
        <f t="shared" si="17"/>
        <v>21813.5</v>
      </c>
      <c r="I106" s="22" t="s">
        <v>429</v>
      </c>
      <c r="J106" s="23" t="s">
        <v>430</v>
      </c>
      <c r="K106" s="22">
        <v>21813.5</v>
      </c>
      <c r="L106" s="22" t="s">
        <v>431</v>
      </c>
      <c r="M106" s="23" t="s">
        <v>137</v>
      </c>
      <c r="N106" s="23" t="s">
        <v>237</v>
      </c>
      <c r="O106" s="24" t="s">
        <v>238</v>
      </c>
      <c r="P106" s="25" t="s">
        <v>428</v>
      </c>
    </row>
    <row r="107" spans="1:16" ht="12.75" customHeight="1">
      <c r="A107" s="13" t="str">
        <f t="shared" ref="A107:A138" si="18">P107</f>
        <v>BAVM 60 </v>
      </c>
      <c r="B107" s="7" t="str">
        <f t="shared" ref="B107:B138" si="19">IF(H107=INT(H107),"I","II")</f>
        <v>I</v>
      </c>
      <c r="C107" s="13">
        <f t="shared" ref="C107:C138" si="20">1*G107</f>
        <v>48761.514900000002</v>
      </c>
      <c r="D107" t="str">
        <f t="shared" ref="D107:D138" si="21">VLOOKUP(F107,I$1:J$5,2,FALSE)</f>
        <v>vis</v>
      </c>
      <c r="E107">
        <f>VLOOKUP(C107,Active!C$21:E$962,3,FALSE)</f>
        <v>21858.928307800521</v>
      </c>
      <c r="F107" s="7" t="s">
        <v>35</v>
      </c>
      <c r="G107" t="str">
        <f t="shared" ref="G107:G138" si="22">MID(I107,3,LEN(I107)-3)</f>
        <v>48761.5149</v>
      </c>
      <c r="H107" s="13">
        <f t="shared" ref="H107:H138" si="23">1*K107</f>
        <v>21860</v>
      </c>
      <c r="I107" s="22" t="s">
        <v>432</v>
      </c>
      <c r="J107" s="23" t="s">
        <v>433</v>
      </c>
      <c r="K107" s="22">
        <v>21860</v>
      </c>
      <c r="L107" s="22" t="s">
        <v>434</v>
      </c>
      <c r="M107" s="23" t="s">
        <v>137</v>
      </c>
      <c r="N107" s="23" t="s">
        <v>40</v>
      </c>
      <c r="O107" s="24" t="s">
        <v>238</v>
      </c>
      <c r="P107" s="25" t="s">
        <v>428</v>
      </c>
    </row>
    <row r="108" spans="1:16" ht="12.75" customHeight="1">
      <c r="A108" s="13" t="str">
        <f t="shared" si="18"/>
        <v>BAVM 60 </v>
      </c>
      <c r="B108" s="7" t="str">
        <f t="shared" si="19"/>
        <v>I</v>
      </c>
      <c r="C108" s="13">
        <f t="shared" si="20"/>
        <v>48761.515599999999</v>
      </c>
      <c r="D108" t="str">
        <f t="shared" si="21"/>
        <v>vis</v>
      </c>
      <c r="E108">
        <f>VLOOKUP(C108,Active!C$21:E$962,3,FALSE)</f>
        <v>21858.929664300918</v>
      </c>
      <c r="F108" s="7" t="s">
        <v>35</v>
      </c>
      <c r="G108" t="str">
        <f t="shared" si="22"/>
        <v>48761.5156</v>
      </c>
      <c r="H108" s="13">
        <f t="shared" si="23"/>
        <v>21860</v>
      </c>
      <c r="I108" s="22" t="s">
        <v>435</v>
      </c>
      <c r="J108" s="23" t="s">
        <v>436</v>
      </c>
      <c r="K108" s="22">
        <v>21860</v>
      </c>
      <c r="L108" s="22" t="s">
        <v>437</v>
      </c>
      <c r="M108" s="23" t="s">
        <v>137</v>
      </c>
      <c r="N108" s="23" t="s">
        <v>237</v>
      </c>
      <c r="O108" s="24" t="s">
        <v>238</v>
      </c>
      <c r="P108" s="25" t="s">
        <v>428</v>
      </c>
    </row>
    <row r="109" spans="1:16" ht="12.75" customHeight="1">
      <c r="A109" s="13" t="str">
        <f t="shared" si="18"/>
        <v> AOEB 9 </v>
      </c>
      <c r="B109" s="7" t="str">
        <f t="shared" si="19"/>
        <v>I</v>
      </c>
      <c r="C109" s="13">
        <f t="shared" si="20"/>
        <v>48831.686000000002</v>
      </c>
      <c r="D109" t="str">
        <f t="shared" si="21"/>
        <v>vis</v>
      </c>
      <c r="E109">
        <f>VLOOKUP(C109,Active!C$21:E$962,3,FALSE)</f>
        <v>21994.909915669854</v>
      </c>
      <c r="F109" s="7" t="s">
        <v>35</v>
      </c>
      <c r="G109" t="str">
        <f t="shared" si="22"/>
        <v>48831.686</v>
      </c>
      <c r="H109" s="13">
        <f t="shared" si="23"/>
        <v>21996</v>
      </c>
      <c r="I109" s="22" t="s">
        <v>438</v>
      </c>
      <c r="J109" s="23" t="s">
        <v>439</v>
      </c>
      <c r="K109" s="22">
        <v>21996</v>
      </c>
      <c r="L109" s="22" t="s">
        <v>440</v>
      </c>
      <c r="M109" s="23" t="s">
        <v>81</v>
      </c>
      <c r="N109" s="23"/>
      <c r="O109" s="24" t="s">
        <v>293</v>
      </c>
      <c r="P109" s="24" t="s">
        <v>407</v>
      </c>
    </row>
    <row r="110" spans="1:16" ht="12.75" customHeight="1">
      <c r="A110" s="13" t="str">
        <f t="shared" si="18"/>
        <v>BAVM 62 </v>
      </c>
      <c r="B110" s="7" t="str">
        <f t="shared" si="19"/>
        <v>II</v>
      </c>
      <c r="C110" s="13">
        <f t="shared" si="20"/>
        <v>49061.588600000003</v>
      </c>
      <c r="D110" t="str">
        <f t="shared" si="21"/>
        <v>vis</v>
      </c>
      <c r="E110">
        <f>VLOOKUP(C110,Active!C$21:E$962,3,FALSE)</f>
        <v>22440.42844397197</v>
      </c>
      <c r="F110" s="7" t="s">
        <v>35</v>
      </c>
      <c r="G110" t="str">
        <f t="shared" si="22"/>
        <v>49061.5886</v>
      </c>
      <c r="H110" s="13">
        <f t="shared" si="23"/>
        <v>22441.5</v>
      </c>
      <c r="I110" s="22" t="s">
        <v>441</v>
      </c>
      <c r="J110" s="23" t="s">
        <v>442</v>
      </c>
      <c r="K110" s="22">
        <v>22441.5</v>
      </c>
      <c r="L110" s="22" t="s">
        <v>443</v>
      </c>
      <c r="M110" s="23" t="s">
        <v>137</v>
      </c>
      <c r="N110" s="23" t="s">
        <v>40</v>
      </c>
      <c r="O110" s="24" t="s">
        <v>238</v>
      </c>
      <c r="P110" s="25" t="s">
        <v>444</v>
      </c>
    </row>
    <row r="111" spans="1:16" ht="12.75" customHeight="1">
      <c r="A111" s="13" t="str">
        <f t="shared" si="18"/>
        <v>BAVM 62 </v>
      </c>
      <c r="B111" s="7" t="str">
        <f t="shared" si="19"/>
        <v>II</v>
      </c>
      <c r="C111" s="13">
        <f t="shared" si="20"/>
        <v>49061.589200000002</v>
      </c>
      <c r="D111" t="str">
        <f t="shared" si="21"/>
        <v>vis</v>
      </c>
      <c r="E111">
        <f>VLOOKUP(C111,Active!C$21:E$962,3,FALSE)</f>
        <v>22440.429606686601</v>
      </c>
      <c r="F111" s="7" t="s">
        <v>35</v>
      </c>
      <c r="G111" t="str">
        <f t="shared" si="22"/>
        <v>49061.5892</v>
      </c>
      <c r="H111" s="13">
        <f t="shared" si="23"/>
        <v>22441.5</v>
      </c>
      <c r="I111" s="22" t="s">
        <v>445</v>
      </c>
      <c r="J111" s="23" t="s">
        <v>446</v>
      </c>
      <c r="K111" s="22">
        <v>22441.5</v>
      </c>
      <c r="L111" s="22" t="s">
        <v>447</v>
      </c>
      <c r="M111" s="23" t="s">
        <v>137</v>
      </c>
      <c r="N111" s="23" t="s">
        <v>237</v>
      </c>
      <c r="O111" s="24" t="s">
        <v>238</v>
      </c>
      <c r="P111" s="25" t="s">
        <v>444</v>
      </c>
    </row>
    <row r="112" spans="1:16" ht="12.75" customHeight="1">
      <c r="A112" s="13" t="str">
        <f t="shared" si="18"/>
        <v> AOEB 9 </v>
      </c>
      <c r="B112" s="7" t="str">
        <f t="shared" si="19"/>
        <v>I</v>
      </c>
      <c r="C112" s="13">
        <f t="shared" si="20"/>
        <v>49480.813000000002</v>
      </c>
      <c r="D112" t="str">
        <f t="shared" si="21"/>
        <v>vis</v>
      </c>
      <c r="E112">
        <f>VLOOKUP(C112,Active!C$21:E$962,3,FALSE)</f>
        <v>23252.825684004649</v>
      </c>
      <c r="F112" s="7" t="str">
        <f>LEFT(M112,1)</f>
        <v>V</v>
      </c>
      <c r="G112" t="str">
        <f t="shared" si="22"/>
        <v>49480.813</v>
      </c>
      <c r="H112" s="13">
        <f t="shared" si="23"/>
        <v>23254</v>
      </c>
      <c r="I112" s="22" t="s">
        <v>448</v>
      </c>
      <c r="J112" s="23" t="s">
        <v>449</v>
      </c>
      <c r="K112" s="22">
        <v>23254</v>
      </c>
      <c r="L112" s="22" t="s">
        <v>450</v>
      </c>
      <c r="M112" s="23" t="s">
        <v>81</v>
      </c>
      <c r="N112" s="23"/>
      <c r="O112" s="24" t="s">
        <v>293</v>
      </c>
      <c r="P112" s="24" t="s">
        <v>407</v>
      </c>
    </row>
    <row r="113" spans="1:16" ht="12.75" customHeight="1">
      <c r="A113" s="13" t="str">
        <f t="shared" si="18"/>
        <v>BAVM 68 </v>
      </c>
      <c r="B113" s="7" t="str">
        <f t="shared" si="19"/>
        <v>I</v>
      </c>
      <c r="C113" s="13">
        <f t="shared" si="20"/>
        <v>49482.415699999998</v>
      </c>
      <c r="D113" t="str">
        <f t="shared" si="21"/>
        <v>PE</v>
      </c>
      <c r="E113">
        <f>VLOOKUP(C113,Active!C$21:E$962,3,FALSE)</f>
        <v>23255.931488572791</v>
      </c>
      <c r="F113" s="7" t="str">
        <f>LEFT(M113,1)</f>
        <v>E</v>
      </c>
      <c r="G113" t="str">
        <f t="shared" si="22"/>
        <v>49482.4157</v>
      </c>
      <c r="H113" s="13">
        <f t="shared" si="23"/>
        <v>23257</v>
      </c>
      <c r="I113" s="22" t="s">
        <v>451</v>
      </c>
      <c r="J113" s="23" t="s">
        <v>452</v>
      </c>
      <c r="K113" s="22">
        <v>23257</v>
      </c>
      <c r="L113" s="22" t="s">
        <v>453</v>
      </c>
      <c r="M113" s="23" t="s">
        <v>137</v>
      </c>
      <c r="N113" s="23" t="s">
        <v>40</v>
      </c>
      <c r="O113" s="24" t="s">
        <v>238</v>
      </c>
      <c r="P113" s="25" t="s">
        <v>454</v>
      </c>
    </row>
    <row r="114" spans="1:16" ht="12.75" customHeight="1">
      <c r="A114" s="13" t="str">
        <f t="shared" si="18"/>
        <v>BAVM 68 </v>
      </c>
      <c r="B114" s="7" t="str">
        <f t="shared" si="19"/>
        <v>I</v>
      </c>
      <c r="C114" s="13">
        <f t="shared" si="20"/>
        <v>49482.416499999999</v>
      </c>
      <c r="D114" t="str">
        <f t="shared" si="21"/>
        <v>vis</v>
      </c>
      <c r="E114">
        <f>VLOOKUP(C114,Active!C$21:E$962,3,FALSE)</f>
        <v>23255.93303885897</v>
      </c>
      <c r="F114" s="7" t="s">
        <v>35</v>
      </c>
      <c r="G114" t="str">
        <f t="shared" si="22"/>
        <v>49482.4165</v>
      </c>
      <c r="H114" s="13">
        <f t="shared" si="23"/>
        <v>23257</v>
      </c>
      <c r="I114" s="22" t="s">
        <v>455</v>
      </c>
      <c r="J114" s="23" t="s">
        <v>456</v>
      </c>
      <c r="K114" s="22">
        <v>23257</v>
      </c>
      <c r="L114" s="22" t="s">
        <v>457</v>
      </c>
      <c r="M114" s="23" t="s">
        <v>137</v>
      </c>
      <c r="N114" s="23" t="s">
        <v>237</v>
      </c>
      <c r="O114" s="24" t="s">
        <v>238</v>
      </c>
      <c r="P114" s="25" t="s">
        <v>454</v>
      </c>
    </row>
    <row r="115" spans="1:16" ht="12.75" customHeight="1">
      <c r="A115" s="13" t="str">
        <f t="shared" si="18"/>
        <v> AOEB 9 </v>
      </c>
      <c r="B115" s="7" t="str">
        <f t="shared" si="19"/>
        <v>II</v>
      </c>
      <c r="C115" s="13">
        <f t="shared" si="20"/>
        <v>50284.65</v>
      </c>
      <c r="D115" t="str">
        <f t="shared" si="21"/>
        <v>vis</v>
      </c>
      <c r="E115">
        <f>VLOOKUP(C115,Active!C$21:E$962,3,FALSE)</f>
        <v>24810.547420230279</v>
      </c>
      <c r="F115" s="7" t="s">
        <v>35</v>
      </c>
      <c r="G115" t="str">
        <f t="shared" si="22"/>
        <v>50284.650</v>
      </c>
      <c r="H115" s="13">
        <f t="shared" si="23"/>
        <v>24811.5</v>
      </c>
      <c r="I115" s="22" t="s">
        <v>458</v>
      </c>
      <c r="J115" s="23" t="s">
        <v>459</v>
      </c>
      <c r="K115" s="22">
        <v>24811.5</v>
      </c>
      <c r="L115" s="22" t="s">
        <v>460</v>
      </c>
      <c r="M115" s="23" t="s">
        <v>81</v>
      </c>
      <c r="N115" s="23"/>
      <c r="O115" s="24" t="s">
        <v>293</v>
      </c>
      <c r="P115" s="24" t="s">
        <v>407</v>
      </c>
    </row>
    <row r="116" spans="1:16" ht="12.75" customHeight="1">
      <c r="A116" s="13" t="str">
        <f t="shared" si="18"/>
        <v>BAVM 128 </v>
      </c>
      <c r="B116" s="7" t="str">
        <f t="shared" si="19"/>
        <v>II</v>
      </c>
      <c r="C116" s="13">
        <f t="shared" si="20"/>
        <v>51262.479099999997</v>
      </c>
      <c r="D116" t="str">
        <f t="shared" si="21"/>
        <v>vis</v>
      </c>
      <c r="E116">
        <f>VLOOKUP(C116,Active!C$21:E$962,3,FALSE)</f>
        <v>26705.441090693243</v>
      </c>
      <c r="F116" s="7" t="s">
        <v>35</v>
      </c>
      <c r="G116" t="str">
        <f t="shared" si="22"/>
        <v>51262.4791</v>
      </c>
      <c r="H116" s="13">
        <f t="shared" si="23"/>
        <v>26706.5</v>
      </c>
      <c r="I116" s="22" t="s">
        <v>461</v>
      </c>
      <c r="J116" s="23" t="s">
        <v>462</v>
      </c>
      <c r="K116" s="22">
        <v>26706.5</v>
      </c>
      <c r="L116" s="22" t="s">
        <v>463</v>
      </c>
      <c r="M116" s="23" t="s">
        <v>137</v>
      </c>
      <c r="N116" s="23" t="s">
        <v>464</v>
      </c>
      <c r="O116" s="24" t="s">
        <v>238</v>
      </c>
      <c r="P116" s="25" t="s">
        <v>465</v>
      </c>
    </row>
    <row r="117" spans="1:16" ht="12.75" customHeight="1">
      <c r="A117" s="13" t="str">
        <f t="shared" si="18"/>
        <v>BAVM 128 </v>
      </c>
      <c r="B117" s="7" t="str">
        <f t="shared" si="19"/>
        <v>II</v>
      </c>
      <c r="C117" s="13">
        <f t="shared" si="20"/>
        <v>51262.479599999999</v>
      </c>
      <c r="D117" t="str">
        <f t="shared" si="21"/>
        <v>vis</v>
      </c>
      <c r="E117">
        <f>VLOOKUP(C117,Active!C$21:E$962,3,FALSE)</f>
        <v>26705.442059622106</v>
      </c>
      <c r="F117" s="7" t="s">
        <v>35</v>
      </c>
      <c r="G117" t="str">
        <f t="shared" si="22"/>
        <v>51262.4796</v>
      </c>
      <c r="H117" s="13">
        <f t="shared" si="23"/>
        <v>26706.5</v>
      </c>
      <c r="I117" s="22" t="s">
        <v>466</v>
      </c>
      <c r="J117" s="23" t="s">
        <v>467</v>
      </c>
      <c r="K117" s="22">
        <v>26706.5</v>
      </c>
      <c r="L117" s="22" t="s">
        <v>468</v>
      </c>
      <c r="M117" s="23" t="s">
        <v>137</v>
      </c>
      <c r="N117" s="23" t="s">
        <v>237</v>
      </c>
      <c r="O117" s="24" t="s">
        <v>238</v>
      </c>
      <c r="P117" s="25" t="s">
        <v>465</v>
      </c>
    </row>
    <row r="118" spans="1:16" ht="12.75" customHeight="1">
      <c r="A118" s="13" t="str">
        <f t="shared" si="18"/>
        <v>VSB 39 </v>
      </c>
      <c r="B118" s="7" t="str">
        <f t="shared" si="19"/>
        <v>I</v>
      </c>
      <c r="C118" s="13">
        <f t="shared" si="20"/>
        <v>52016.152399999999</v>
      </c>
      <c r="D118" t="str">
        <f t="shared" si="21"/>
        <v>vis</v>
      </c>
      <c r="E118">
        <f>VLOOKUP(C118,Active!C$21:E$962,3,FALSE)</f>
        <v>28165.952713600502</v>
      </c>
      <c r="F118" s="7" t="s">
        <v>35</v>
      </c>
      <c r="G118" t="str">
        <f t="shared" si="22"/>
        <v>52016.1524</v>
      </c>
      <c r="H118" s="13">
        <f t="shared" si="23"/>
        <v>28167</v>
      </c>
      <c r="I118" s="22" t="s">
        <v>469</v>
      </c>
      <c r="J118" s="23" t="s">
        <v>470</v>
      </c>
      <c r="K118" s="22">
        <v>28167</v>
      </c>
      <c r="L118" s="22" t="s">
        <v>471</v>
      </c>
      <c r="M118" s="23" t="s">
        <v>137</v>
      </c>
      <c r="N118" s="23" t="s">
        <v>138</v>
      </c>
      <c r="O118" s="24" t="s">
        <v>472</v>
      </c>
      <c r="P118" s="25" t="s">
        <v>473</v>
      </c>
    </row>
    <row r="119" spans="1:16" ht="12.75" customHeight="1">
      <c r="A119" s="13" t="str">
        <f t="shared" si="18"/>
        <v> AOEB 9 </v>
      </c>
      <c r="B119" s="7" t="str">
        <f t="shared" si="19"/>
        <v>II</v>
      </c>
      <c r="C119" s="13">
        <f t="shared" si="20"/>
        <v>52028.7929</v>
      </c>
      <c r="D119" t="str">
        <f t="shared" si="21"/>
        <v>vis</v>
      </c>
      <c r="E119">
        <f>VLOOKUP(C119,Active!C$21:E$962,3,FALSE)</f>
        <v>28190.448204112588</v>
      </c>
      <c r="F119" s="7" t="s">
        <v>35</v>
      </c>
      <c r="G119" t="str">
        <f t="shared" si="22"/>
        <v>52028.7929</v>
      </c>
      <c r="H119" s="13">
        <f t="shared" si="23"/>
        <v>28191.5</v>
      </c>
      <c r="I119" s="22" t="s">
        <v>474</v>
      </c>
      <c r="J119" s="23" t="s">
        <v>475</v>
      </c>
      <c r="K119" s="22">
        <v>28191.5</v>
      </c>
      <c r="L119" s="22" t="s">
        <v>476</v>
      </c>
      <c r="M119" s="23" t="s">
        <v>271</v>
      </c>
      <c r="N119" s="23" t="s">
        <v>303</v>
      </c>
      <c r="O119" s="24" t="s">
        <v>293</v>
      </c>
      <c r="P119" s="24" t="s">
        <v>407</v>
      </c>
    </row>
    <row r="120" spans="1:16" ht="12.75" customHeight="1">
      <c r="A120" s="13" t="str">
        <f t="shared" si="18"/>
        <v> BBS 128 </v>
      </c>
      <c r="B120" s="7" t="str">
        <f t="shared" si="19"/>
        <v>II</v>
      </c>
      <c r="C120" s="13">
        <f t="shared" si="20"/>
        <v>52360.605600000003</v>
      </c>
      <c r="D120" t="str">
        <f t="shared" si="21"/>
        <v>vis</v>
      </c>
      <c r="E120">
        <f>VLOOKUP(C120,Active!C$21:E$962,3,FALSE)</f>
        <v>28833.454006465199</v>
      </c>
      <c r="F120" s="7" t="s">
        <v>35</v>
      </c>
      <c r="G120" t="str">
        <f t="shared" si="22"/>
        <v>52360.6056</v>
      </c>
      <c r="H120" s="13">
        <f t="shared" si="23"/>
        <v>28834.5</v>
      </c>
      <c r="I120" s="22" t="s">
        <v>477</v>
      </c>
      <c r="J120" s="23" t="s">
        <v>478</v>
      </c>
      <c r="K120" s="22">
        <v>28834.5</v>
      </c>
      <c r="L120" s="22" t="s">
        <v>479</v>
      </c>
      <c r="M120" s="23" t="s">
        <v>137</v>
      </c>
      <c r="N120" s="23" t="s">
        <v>138</v>
      </c>
      <c r="O120" s="24" t="s">
        <v>480</v>
      </c>
      <c r="P120" s="24" t="s">
        <v>481</v>
      </c>
    </row>
    <row r="121" spans="1:16" ht="12.75" customHeight="1">
      <c r="A121" s="13" t="str">
        <f t="shared" si="18"/>
        <v> BBS 128 </v>
      </c>
      <c r="B121" s="7" t="str">
        <f t="shared" si="19"/>
        <v>I</v>
      </c>
      <c r="C121" s="13">
        <f t="shared" si="20"/>
        <v>52365.504300000001</v>
      </c>
      <c r="D121" t="str">
        <f t="shared" si="21"/>
        <v>vis</v>
      </c>
      <c r="E121">
        <f>VLOOKUP(C121,Active!C$21:E$962,3,FALSE)</f>
        <v>28842.946990079101</v>
      </c>
      <c r="F121" s="7" t="s">
        <v>35</v>
      </c>
      <c r="G121" t="str">
        <f t="shared" si="22"/>
        <v>52365.5043</v>
      </c>
      <c r="H121" s="13">
        <f t="shared" si="23"/>
        <v>28844</v>
      </c>
      <c r="I121" s="22" t="s">
        <v>482</v>
      </c>
      <c r="J121" s="23" t="s">
        <v>483</v>
      </c>
      <c r="K121" s="22">
        <v>28844</v>
      </c>
      <c r="L121" s="22" t="s">
        <v>484</v>
      </c>
      <c r="M121" s="23" t="s">
        <v>137</v>
      </c>
      <c r="N121" s="23" t="s">
        <v>138</v>
      </c>
      <c r="O121" s="24" t="s">
        <v>480</v>
      </c>
      <c r="P121" s="24" t="s">
        <v>481</v>
      </c>
    </row>
    <row r="122" spans="1:16" ht="12.75" customHeight="1">
      <c r="A122" s="13" t="str">
        <f t="shared" si="18"/>
        <v> BBS 128 </v>
      </c>
      <c r="B122" s="7" t="str">
        <f t="shared" si="19"/>
        <v>I</v>
      </c>
      <c r="C122" s="13">
        <f t="shared" si="20"/>
        <v>52368.601699999999</v>
      </c>
      <c r="D122" t="str">
        <f t="shared" si="21"/>
        <v>vis</v>
      </c>
      <c r="E122">
        <f>VLOOKUP(C122,Active!C$21:E$962,3,FALSE)</f>
        <v>28848.949310581618</v>
      </c>
      <c r="F122" s="7" t="s">
        <v>35</v>
      </c>
      <c r="G122" t="str">
        <f t="shared" si="22"/>
        <v>52368.6017</v>
      </c>
      <c r="H122" s="13">
        <f t="shared" si="23"/>
        <v>28850</v>
      </c>
      <c r="I122" s="22" t="s">
        <v>485</v>
      </c>
      <c r="J122" s="23" t="s">
        <v>486</v>
      </c>
      <c r="K122" s="22">
        <v>28850</v>
      </c>
      <c r="L122" s="22" t="s">
        <v>487</v>
      </c>
      <c r="M122" s="23" t="s">
        <v>137</v>
      </c>
      <c r="N122" s="23" t="s">
        <v>138</v>
      </c>
      <c r="O122" s="24" t="s">
        <v>480</v>
      </c>
      <c r="P122" s="24" t="s">
        <v>481</v>
      </c>
    </row>
    <row r="123" spans="1:16" ht="12.75" customHeight="1">
      <c r="A123" s="13" t="str">
        <f t="shared" si="18"/>
        <v> BBS 128 </v>
      </c>
      <c r="B123" s="7" t="str">
        <f t="shared" si="19"/>
        <v>I</v>
      </c>
      <c r="C123" s="13">
        <f t="shared" si="20"/>
        <v>52395.4424</v>
      </c>
      <c r="D123" t="str">
        <f t="shared" si="21"/>
        <v>vis</v>
      </c>
      <c r="E123">
        <f>VLOOKUP(C123,Active!C$21:E$962,3,FALSE)</f>
        <v>28900.962768291964</v>
      </c>
      <c r="F123" s="7" t="s">
        <v>35</v>
      </c>
      <c r="G123" t="str">
        <f t="shared" si="22"/>
        <v>52395.4424</v>
      </c>
      <c r="H123" s="13">
        <f t="shared" si="23"/>
        <v>28902</v>
      </c>
      <c r="I123" s="22" t="s">
        <v>488</v>
      </c>
      <c r="J123" s="23" t="s">
        <v>489</v>
      </c>
      <c r="K123" s="22">
        <v>28902</v>
      </c>
      <c r="L123" s="22" t="s">
        <v>490</v>
      </c>
      <c r="M123" s="23" t="s">
        <v>137</v>
      </c>
      <c r="N123" s="23" t="s">
        <v>138</v>
      </c>
      <c r="O123" s="24" t="s">
        <v>480</v>
      </c>
      <c r="P123" s="24" t="s">
        <v>481</v>
      </c>
    </row>
    <row r="124" spans="1:16" ht="12.75" customHeight="1">
      <c r="A124" s="13" t="str">
        <f t="shared" si="18"/>
        <v> AOEB 9 </v>
      </c>
      <c r="B124" s="7" t="str">
        <f t="shared" si="19"/>
        <v>II</v>
      </c>
      <c r="C124" s="13">
        <f t="shared" si="20"/>
        <v>52397.7575</v>
      </c>
      <c r="D124" t="str">
        <f t="shared" si="21"/>
        <v>vis</v>
      </c>
      <c r="E124">
        <f>VLOOKUP(C124,Active!C$21:E$962,3,FALSE)</f>
        <v>28905.449102699979</v>
      </c>
      <c r="F124" s="7" t="s">
        <v>35</v>
      </c>
      <c r="G124" t="str">
        <f t="shared" si="22"/>
        <v>52397.7575</v>
      </c>
      <c r="H124" s="13">
        <f t="shared" si="23"/>
        <v>28906.5</v>
      </c>
      <c r="I124" s="22" t="s">
        <v>491</v>
      </c>
      <c r="J124" s="23" t="s">
        <v>492</v>
      </c>
      <c r="K124" s="22">
        <v>28906.5</v>
      </c>
      <c r="L124" s="22" t="s">
        <v>493</v>
      </c>
      <c r="M124" s="23" t="s">
        <v>271</v>
      </c>
      <c r="N124" s="23" t="s">
        <v>303</v>
      </c>
      <c r="O124" s="24" t="s">
        <v>494</v>
      </c>
      <c r="P124" s="24" t="s">
        <v>407</v>
      </c>
    </row>
    <row r="125" spans="1:16" ht="12.75" customHeight="1">
      <c r="A125" s="13" t="str">
        <f t="shared" si="18"/>
        <v> BBS 128 </v>
      </c>
      <c r="B125" s="7" t="str">
        <f t="shared" si="19"/>
        <v>I</v>
      </c>
      <c r="C125" s="13">
        <f t="shared" si="20"/>
        <v>52409.3701</v>
      </c>
      <c r="D125" t="str">
        <f t="shared" si="21"/>
        <v>vis</v>
      </c>
      <c r="E125">
        <f>VLOOKUP(C125,Active!C$21:E$962,3,FALSE)</f>
        <v>28927.952669261478</v>
      </c>
      <c r="F125" s="7" t="s">
        <v>35</v>
      </c>
      <c r="G125" t="str">
        <f t="shared" si="22"/>
        <v>52409.3701</v>
      </c>
      <c r="H125" s="13">
        <f t="shared" si="23"/>
        <v>28929</v>
      </c>
      <c r="I125" s="22" t="s">
        <v>495</v>
      </c>
      <c r="J125" s="23" t="s">
        <v>496</v>
      </c>
      <c r="K125" s="22">
        <v>28929</v>
      </c>
      <c r="L125" s="22" t="s">
        <v>497</v>
      </c>
      <c r="M125" s="23" t="s">
        <v>137</v>
      </c>
      <c r="N125" s="23" t="s">
        <v>138</v>
      </c>
      <c r="O125" s="24" t="s">
        <v>480</v>
      </c>
      <c r="P125" s="24" t="s">
        <v>481</v>
      </c>
    </row>
    <row r="126" spans="1:16" ht="12.75" customHeight="1">
      <c r="A126" s="13" t="str">
        <f t="shared" si="18"/>
        <v> BBS 128 </v>
      </c>
      <c r="B126" s="7" t="str">
        <f t="shared" si="19"/>
        <v>I</v>
      </c>
      <c r="C126" s="13">
        <f t="shared" si="20"/>
        <v>52415.562700000002</v>
      </c>
      <c r="D126" t="str">
        <f t="shared" si="21"/>
        <v>vis</v>
      </c>
      <c r="E126">
        <f>VLOOKUP(C126,Active!C$21:E$962,3,FALSE)</f>
        <v>28939.953046979539</v>
      </c>
      <c r="F126" s="7" t="s">
        <v>35</v>
      </c>
      <c r="G126" t="str">
        <f t="shared" si="22"/>
        <v>52415.5627</v>
      </c>
      <c r="H126" s="13">
        <f t="shared" si="23"/>
        <v>28941</v>
      </c>
      <c r="I126" s="22" t="s">
        <v>498</v>
      </c>
      <c r="J126" s="23" t="s">
        <v>499</v>
      </c>
      <c r="K126" s="22" t="s">
        <v>500</v>
      </c>
      <c r="L126" s="22" t="s">
        <v>501</v>
      </c>
      <c r="M126" s="23" t="s">
        <v>137</v>
      </c>
      <c r="N126" s="23" t="s">
        <v>138</v>
      </c>
      <c r="O126" s="24" t="s">
        <v>480</v>
      </c>
      <c r="P126" s="24" t="s">
        <v>481</v>
      </c>
    </row>
    <row r="127" spans="1:16" ht="12.75" customHeight="1">
      <c r="A127" s="13" t="str">
        <f t="shared" si="18"/>
        <v> BBS 128 </v>
      </c>
      <c r="B127" s="7" t="str">
        <f t="shared" si="19"/>
        <v>II</v>
      </c>
      <c r="C127" s="13">
        <f t="shared" si="20"/>
        <v>52452.459000000003</v>
      </c>
      <c r="D127" t="str">
        <f t="shared" si="21"/>
        <v>vis</v>
      </c>
      <c r="E127">
        <f>VLOOKUP(C127,Active!C$21:E$962,3,FALSE)</f>
        <v>29011.452826781046</v>
      </c>
      <c r="F127" s="7" t="s">
        <v>35</v>
      </c>
      <c r="G127" t="str">
        <f t="shared" si="22"/>
        <v>52452.4590</v>
      </c>
      <c r="H127" s="13">
        <f t="shared" si="23"/>
        <v>29012.5</v>
      </c>
      <c r="I127" s="22" t="s">
        <v>502</v>
      </c>
      <c r="J127" s="23" t="s">
        <v>503</v>
      </c>
      <c r="K127" s="22" t="s">
        <v>504</v>
      </c>
      <c r="L127" s="22" t="s">
        <v>505</v>
      </c>
      <c r="M127" s="23" t="s">
        <v>137</v>
      </c>
      <c r="N127" s="23" t="s">
        <v>138</v>
      </c>
      <c r="O127" s="24" t="s">
        <v>480</v>
      </c>
      <c r="P127" s="24" t="s">
        <v>481</v>
      </c>
    </row>
    <row r="128" spans="1:16" ht="12.75" customHeight="1">
      <c r="A128" s="13" t="str">
        <f t="shared" si="18"/>
        <v> AOEB 9 </v>
      </c>
      <c r="B128" s="7" t="str">
        <f t="shared" si="19"/>
        <v>II</v>
      </c>
      <c r="C128" s="13">
        <f t="shared" si="20"/>
        <v>52521.608399999997</v>
      </c>
      <c r="D128" t="str">
        <f t="shared" si="21"/>
        <v>vis</v>
      </c>
      <c r="E128">
        <f>VLOOKUP(C128,Active!C$21:E$962,3,FALSE)</f>
        <v>29145.454525417648</v>
      </c>
      <c r="F128" s="7" t="s">
        <v>35</v>
      </c>
      <c r="G128" t="str">
        <f t="shared" si="22"/>
        <v>52521.6084</v>
      </c>
      <c r="H128" s="13">
        <f t="shared" si="23"/>
        <v>29146.5</v>
      </c>
      <c r="I128" s="22" t="s">
        <v>506</v>
      </c>
      <c r="J128" s="23" t="s">
        <v>507</v>
      </c>
      <c r="K128" s="22" t="s">
        <v>508</v>
      </c>
      <c r="L128" s="22" t="s">
        <v>509</v>
      </c>
      <c r="M128" s="23" t="s">
        <v>271</v>
      </c>
      <c r="N128" s="23" t="s">
        <v>303</v>
      </c>
      <c r="O128" s="24" t="s">
        <v>293</v>
      </c>
      <c r="P128" s="24" t="s">
        <v>407</v>
      </c>
    </row>
    <row r="129" spans="1:16" ht="12.75" customHeight="1">
      <c r="A129" s="13" t="str">
        <f t="shared" si="18"/>
        <v>VSB 42 </v>
      </c>
      <c r="B129" s="7" t="str">
        <f t="shared" si="19"/>
        <v>I</v>
      </c>
      <c r="C129" s="13">
        <f t="shared" si="20"/>
        <v>52709.187899999997</v>
      </c>
      <c r="D129" t="str">
        <f t="shared" si="21"/>
        <v>vis</v>
      </c>
      <c r="E129">
        <f>VLOOKUP(C129,Active!C$21:E$962,3,FALSE)</f>
        <v>29508.956907642325</v>
      </c>
      <c r="F129" s="7" t="s">
        <v>35</v>
      </c>
      <c r="G129" t="str">
        <f t="shared" si="22"/>
        <v>52709.1879</v>
      </c>
      <c r="H129" s="13">
        <f t="shared" si="23"/>
        <v>29510</v>
      </c>
      <c r="I129" s="22" t="s">
        <v>510</v>
      </c>
      <c r="J129" s="23" t="s">
        <v>511</v>
      </c>
      <c r="K129" s="22" t="s">
        <v>512</v>
      </c>
      <c r="L129" s="22" t="s">
        <v>513</v>
      </c>
      <c r="M129" s="23" t="s">
        <v>137</v>
      </c>
      <c r="N129" s="23" t="s">
        <v>138</v>
      </c>
      <c r="O129" s="24" t="s">
        <v>472</v>
      </c>
      <c r="P129" s="25" t="s">
        <v>514</v>
      </c>
    </row>
    <row r="130" spans="1:16" ht="12.75" customHeight="1">
      <c r="A130" s="13" t="str">
        <f t="shared" si="18"/>
        <v> AOEB 9 </v>
      </c>
      <c r="B130" s="7" t="str">
        <f t="shared" si="19"/>
        <v>I</v>
      </c>
      <c r="C130" s="13">
        <f t="shared" si="20"/>
        <v>52728.796199999997</v>
      </c>
      <c r="D130" t="str">
        <f t="shared" si="21"/>
        <v>vis</v>
      </c>
      <c r="E130">
        <f>VLOOKUP(C130,Active!C$21:E$962,3,FALSE)</f>
        <v>29546.955003177158</v>
      </c>
      <c r="F130" s="7" t="s">
        <v>35</v>
      </c>
      <c r="G130" t="str">
        <f t="shared" si="22"/>
        <v>52728.7962</v>
      </c>
      <c r="H130" s="13">
        <f t="shared" si="23"/>
        <v>29548</v>
      </c>
      <c r="I130" s="22" t="s">
        <v>515</v>
      </c>
      <c r="J130" s="23" t="s">
        <v>516</v>
      </c>
      <c r="K130" s="22" t="s">
        <v>517</v>
      </c>
      <c r="L130" s="22" t="s">
        <v>518</v>
      </c>
      <c r="M130" s="23" t="s">
        <v>271</v>
      </c>
      <c r="N130" s="23" t="s">
        <v>303</v>
      </c>
      <c r="O130" s="24" t="s">
        <v>293</v>
      </c>
      <c r="P130" s="24" t="s">
        <v>407</v>
      </c>
    </row>
    <row r="131" spans="1:16" ht="12.75" customHeight="1">
      <c r="A131" s="13" t="str">
        <f t="shared" si="18"/>
        <v> AOEB 9 </v>
      </c>
      <c r="B131" s="7" t="str">
        <f t="shared" si="19"/>
        <v>II</v>
      </c>
      <c r="C131" s="13">
        <f t="shared" si="20"/>
        <v>52763.629399999998</v>
      </c>
      <c r="D131" t="str">
        <f t="shared" si="21"/>
        <v>vis</v>
      </c>
      <c r="E131">
        <f>VLOOKUP(C131,Active!C$21:E$962,3,FALSE)</f>
        <v>29614.456788716136</v>
      </c>
      <c r="F131" s="7" t="s">
        <v>35</v>
      </c>
      <c r="G131" t="str">
        <f t="shared" si="22"/>
        <v>52763.6294</v>
      </c>
      <c r="H131" s="13">
        <f t="shared" si="23"/>
        <v>29615.5</v>
      </c>
      <c r="I131" s="22" t="s">
        <v>519</v>
      </c>
      <c r="J131" s="23" t="s">
        <v>520</v>
      </c>
      <c r="K131" s="22" t="s">
        <v>521</v>
      </c>
      <c r="L131" s="22" t="s">
        <v>522</v>
      </c>
      <c r="M131" s="23" t="s">
        <v>271</v>
      </c>
      <c r="N131" s="23" t="s">
        <v>303</v>
      </c>
      <c r="O131" s="24" t="s">
        <v>523</v>
      </c>
      <c r="P131" s="24" t="s">
        <v>407</v>
      </c>
    </row>
    <row r="132" spans="1:16" ht="12.75" customHeight="1">
      <c r="A132" s="13" t="str">
        <f t="shared" si="18"/>
        <v> AOEB 9 </v>
      </c>
      <c r="B132" s="7" t="str">
        <f t="shared" si="19"/>
        <v>II</v>
      </c>
      <c r="C132" s="13">
        <f t="shared" si="20"/>
        <v>52796.653599999998</v>
      </c>
      <c r="D132" t="str">
        <f t="shared" si="21"/>
        <v>vis</v>
      </c>
      <c r="E132">
        <f>VLOOKUP(C132,Active!C$21:E$962,3,FALSE)</f>
        <v>29678.452989639285</v>
      </c>
      <c r="F132" s="7" t="s">
        <v>35</v>
      </c>
      <c r="G132" t="str">
        <f t="shared" si="22"/>
        <v>52796.6536</v>
      </c>
      <c r="H132" s="13">
        <f t="shared" si="23"/>
        <v>29679.5</v>
      </c>
      <c r="I132" s="22" t="s">
        <v>524</v>
      </c>
      <c r="J132" s="23" t="s">
        <v>525</v>
      </c>
      <c r="K132" s="22" t="s">
        <v>526</v>
      </c>
      <c r="L132" s="22" t="s">
        <v>527</v>
      </c>
      <c r="M132" s="23" t="s">
        <v>271</v>
      </c>
      <c r="N132" s="23" t="s">
        <v>303</v>
      </c>
      <c r="O132" s="24" t="s">
        <v>293</v>
      </c>
      <c r="P132" s="24" t="s">
        <v>407</v>
      </c>
    </row>
    <row r="133" spans="1:16" ht="12.75" customHeight="1">
      <c r="A133" s="13" t="str">
        <f t="shared" si="18"/>
        <v> AOEB 9 </v>
      </c>
      <c r="B133" s="7" t="str">
        <f t="shared" si="19"/>
        <v>II</v>
      </c>
      <c r="C133" s="13">
        <f t="shared" si="20"/>
        <v>52860.6446</v>
      </c>
      <c r="D133" t="str">
        <f t="shared" si="21"/>
        <v>vis</v>
      </c>
      <c r="E133">
        <f>VLOOKUP(C133,Active!C$21:E$962,3,FALSE)</f>
        <v>29802.458443012067</v>
      </c>
      <c r="F133" s="7" t="s">
        <v>35</v>
      </c>
      <c r="G133" t="str">
        <f t="shared" si="22"/>
        <v>52860.6446</v>
      </c>
      <c r="H133" s="13">
        <f t="shared" si="23"/>
        <v>29803.5</v>
      </c>
      <c r="I133" s="22" t="s">
        <v>528</v>
      </c>
      <c r="J133" s="23" t="s">
        <v>529</v>
      </c>
      <c r="K133" s="22" t="s">
        <v>530</v>
      </c>
      <c r="L133" s="22" t="s">
        <v>531</v>
      </c>
      <c r="M133" s="23" t="s">
        <v>271</v>
      </c>
      <c r="N133" s="23" t="s">
        <v>303</v>
      </c>
      <c r="O133" s="24" t="s">
        <v>293</v>
      </c>
      <c r="P133" s="24" t="s">
        <v>407</v>
      </c>
    </row>
    <row r="134" spans="1:16" ht="12.75" customHeight="1">
      <c r="A134" s="13" t="str">
        <f t="shared" si="18"/>
        <v> AOEB 9 </v>
      </c>
      <c r="B134" s="7" t="str">
        <f t="shared" si="19"/>
        <v>I</v>
      </c>
      <c r="C134" s="13">
        <f t="shared" si="20"/>
        <v>53097.7621</v>
      </c>
      <c r="D134" t="str">
        <f t="shared" si="21"/>
        <v>vis</v>
      </c>
      <c r="E134">
        <f>VLOOKUP(C134,Active!C$21:E$962,3,FALSE)</f>
        <v>30261.95842097959</v>
      </c>
      <c r="F134" s="7" t="s">
        <v>35</v>
      </c>
      <c r="G134" t="str">
        <f t="shared" si="22"/>
        <v>53097.7621</v>
      </c>
      <c r="H134" s="13">
        <f t="shared" si="23"/>
        <v>30263</v>
      </c>
      <c r="I134" s="22" t="s">
        <v>532</v>
      </c>
      <c r="J134" s="23" t="s">
        <v>533</v>
      </c>
      <c r="K134" s="22" t="s">
        <v>534</v>
      </c>
      <c r="L134" s="22" t="s">
        <v>535</v>
      </c>
      <c r="M134" s="23" t="s">
        <v>271</v>
      </c>
      <c r="N134" s="23" t="s">
        <v>303</v>
      </c>
      <c r="O134" s="24" t="s">
        <v>293</v>
      </c>
      <c r="P134" s="24" t="s">
        <v>407</v>
      </c>
    </row>
    <row r="135" spans="1:16" ht="12.75" customHeight="1">
      <c r="A135" s="13" t="str">
        <f t="shared" si="18"/>
        <v> AOEB 9 </v>
      </c>
      <c r="B135" s="7" t="str">
        <f t="shared" si="19"/>
        <v>I</v>
      </c>
      <c r="C135" s="13">
        <f t="shared" si="20"/>
        <v>53141.626900000003</v>
      </c>
      <c r="D135" t="str">
        <f t="shared" si="21"/>
        <v>vis</v>
      </c>
      <c r="E135">
        <f>VLOOKUP(C135,Active!C$21:E$962,3,FALSE)</f>
        <v>30346.962162304259</v>
      </c>
      <c r="F135" s="7" t="s">
        <v>35</v>
      </c>
      <c r="G135" t="str">
        <f t="shared" si="22"/>
        <v>53141.6269</v>
      </c>
      <c r="H135" s="13">
        <f t="shared" si="23"/>
        <v>30348</v>
      </c>
      <c r="I135" s="22" t="s">
        <v>536</v>
      </c>
      <c r="J135" s="23" t="s">
        <v>537</v>
      </c>
      <c r="K135" s="22" t="s">
        <v>538</v>
      </c>
      <c r="L135" s="22" t="s">
        <v>539</v>
      </c>
      <c r="M135" s="23" t="s">
        <v>271</v>
      </c>
      <c r="N135" s="23" t="s">
        <v>303</v>
      </c>
      <c r="O135" s="24" t="s">
        <v>293</v>
      </c>
      <c r="P135" s="24" t="s">
        <v>407</v>
      </c>
    </row>
    <row r="136" spans="1:16" ht="12.75" customHeight="1">
      <c r="A136" s="13" t="str">
        <f t="shared" si="18"/>
        <v> AOEB 12 </v>
      </c>
      <c r="B136" s="7" t="str">
        <f t="shared" si="19"/>
        <v>I</v>
      </c>
      <c r="C136" s="13">
        <f t="shared" si="20"/>
        <v>53469.826500000003</v>
      </c>
      <c r="D136" t="str">
        <f t="shared" si="21"/>
        <v>vis</v>
      </c>
      <c r="E136">
        <f>VLOOKUP(C136,Active!C$21:E$962,3,FALSE)</f>
        <v>30982.966290928041</v>
      </c>
      <c r="F136" s="7" t="s">
        <v>35</v>
      </c>
      <c r="G136" t="str">
        <f t="shared" si="22"/>
        <v>53469.8265</v>
      </c>
      <c r="H136" s="13">
        <f t="shared" si="23"/>
        <v>30984</v>
      </c>
      <c r="I136" s="22" t="s">
        <v>540</v>
      </c>
      <c r="J136" s="23" t="s">
        <v>541</v>
      </c>
      <c r="K136" s="22" t="s">
        <v>542</v>
      </c>
      <c r="L136" s="22" t="s">
        <v>543</v>
      </c>
      <c r="M136" s="23" t="s">
        <v>271</v>
      </c>
      <c r="N136" s="23" t="s">
        <v>303</v>
      </c>
      <c r="O136" s="24" t="s">
        <v>293</v>
      </c>
      <c r="P136" s="24" t="s">
        <v>544</v>
      </c>
    </row>
    <row r="137" spans="1:16" ht="12.75" customHeight="1">
      <c r="A137" s="13" t="str">
        <f t="shared" si="18"/>
        <v> AOEB 12 </v>
      </c>
      <c r="B137" s="7" t="str">
        <f t="shared" si="19"/>
        <v>I</v>
      </c>
      <c r="C137" s="13">
        <f t="shared" si="20"/>
        <v>53792.864999999998</v>
      </c>
      <c r="D137" t="str">
        <f t="shared" si="21"/>
        <v>vis</v>
      </c>
      <c r="E137">
        <f>VLOOKUP(C137,Active!C$21:E$962,3,FALSE)</f>
        <v>31608.968942072137</v>
      </c>
      <c r="F137" s="7" t="s">
        <v>35</v>
      </c>
      <c r="G137" t="str">
        <f t="shared" si="22"/>
        <v>53792.8650</v>
      </c>
      <c r="H137" s="13">
        <f t="shared" si="23"/>
        <v>31610</v>
      </c>
      <c r="I137" s="22" t="s">
        <v>545</v>
      </c>
      <c r="J137" s="23" t="s">
        <v>546</v>
      </c>
      <c r="K137" s="22" t="s">
        <v>547</v>
      </c>
      <c r="L137" s="22" t="s">
        <v>548</v>
      </c>
      <c r="M137" s="23" t="s">
        <v>271</v>
      </c>
      <c r="N137" s="23" t="s">
        <v>303</v>
      </c>
      <c r="O137" s="24" t="s">
        <v>293</v>
      </c>
      <c r="P137" s="24" t="s">
        <v>544</v>
      </c>
    </row>
    <row r="138" spans="1:16" ht="12.75" customHeight="1">
      <c r="A138" s="13" t="str">
        <f t="shared" si="18"/>
        <v>VSB 45 </v>
      </c>
      <c r="B138" s="7" t="str">
        <f t="shared" si="19"/>
        <v>II</v>
      </c>
      <c r="C138" s="13">
        <f t="shared" si="20"/>
        <v>53920.068700000003</v>
      </c>
      <c r="D138" t="str">
        <f t="shared" si="21"/>
        <v>vis</v>
      </c>
      <c r="E138">
        <f>VLOOKUP(C138,Active!C$21:E$962,3,FALSE)</f>
        <v>31855.471614154078</v>
      </c>
      <c r="F138" s="7" t="s">
        <v>35</v>
      </c>
      <c r="G138" t="str">
        <f t="shared" si="22"/>
        <v>53920.0687</v>
      </c>
      <c r="H138" s="13">
        <f t="shared" si="23"/>
        <v>31856.5</v>
      </c>
      <c r="I138" s="22" t="s">
        <v>549</v>
      </c>
      <c r="J138" s="23" t="s">
        <v>550</v>
      </c>
      <c r="K138" s="22" t="s">
        <v>551</v>
      </c>
      <c r="L138" s="22" t="s">
        <v>552</v>
      </c>
      <c r="M138" s="23" t="s">
        <v>137</v>
      </c>
      <c r="N138" s="23" t="s">
        <v>138</v>
      </c>
      <c r="O138" s="24" t="s">
        <v>553</v>
      </c>
      <c r="P138" s="25" t="s">
        <v>554</v>
      </c>
    </row>
    <row r="139" spans="1:16" ht="12.75" customHeight="1">
      <c r="A139" s="13" t="str">
        <f t="shared" ref="A139:A146" si="24">P139</f>
        <v>VSB 45 </v>
      </c>
      <c r="B139" s="7" t="str">
        <f t="shared" ref="B139:B146" si="25">IF(H139=INT(H139),"I","II")</f>
        <v>I</v>
      </c>
      <c r="C139" s="13">
        <f t="shared" ref="C139:C146" si="26">1*G139</f>
        <v>53942.000800000002</v>
      </c>
      <c r="D139" t="str">
        <f t="shared" ref="D139:D146" si="27">VLOOKUP(F139,I$1:J$5,2,FALSE)</f>
        <v>vis</v>
      </c>
      <c r="E139">
        <f>VLOOKUP(C139,Active!C$21:E$962,3,FALSE)</f>
        <v>31897.972903459089</v>
      </c>
      <c r="F139" s="7" t="s">
        <v>35</v>
      </c>
      <c r="G139" t="str">
        <f t="shared" ref="G139:G146" si="28">MID(I139,3,LEN(I139)-3)</f>
        <v>53942.0008</v>
      </c>
      <c r="H139" s="13">
        <f t="shared" ref="H139:H146" si="29">1*K139</f>
        <v>31899</v>
      </c>
      <c r="I139" s="22" t="s">
        <v>555</v>
      </c>
      <c r="J139" s="23" t="s">
        <v>556</v>
      </c>
      <c r="K139" s="22" t="s">
        <v>557</v>
      </c>
      <c r="L139" s="22" t="s">
        <v>558</v>
      </c>
      <c r="M139" s="23" t="s">
        <v>137</v>
      </c>
      <c r="N139" s="23" t="s">
        <v>138</v>
      </c>
      <c r="O139" s="24" t="s">
        <v>553</v>
      </c>
      <c r="P139" s="25" t="s">
        <v>554</v>
      </c>
    </row>
    <row r="140" spans="1:16" ht="12.75" customHeight="1">
      <c r="A140" s="13" t="str">
        <f t="shared" si="24"/>
        <v> AOEB 12 </v>
      </c>
      <c r="B140" s="7" t="str">
        <f t="shared" si="25"/>
        <v>I</v>
      </c>
      <c r="C140" s="13">
        <f t="shared" si="26"/>
        <v>53946.643199999999</v>
      </c>
      <c r="D140" t="str">
        <f t="shared" si="27"/>
        <v>vis</v>
      </c>
      <c r="E140">
        <f>VLOOKUP(C140,Active!C$21:E$962,3,FALSE)</f>
        <v>31906.969214139302</v>
      </c>
      <c r="F140" s="7" t="s">
        <v>35</v>
      </c>
      <c r="G140" t="str">
        <f t="shared" si="28"/>
        <v>53946.6432</v>
      </c>
      <c r="H140" s="13">
        <f t="shared" si="29"/>
        <v>31908</v>
      </c>
      <c r="I140" s="22" t="s">
        <v>559</v>
      </c>
      <c r="J140" s="23" t="s">
        <v>560</v>
      </c>
      <c r="K140" s="22" t="s">
        <v>561</v>
      </c>
      <c r="L140" s="22" t="s">
        <v>562</v>
      </c>
      <c r="M140" s="23" t="s">
        <v>271</v>
      </c>
      <c r="N140" s="23" t="s">
        <v>303</v>
      </c>
      <c r="O140" s="24" t="s">
        <v>563</v>
      </c>
      <c r="P140" s="24" t="s">
        <v>544</v>
      </c>
    </row>
    <row r="141" spans="1:16" ht="12.75" customHeight="1">
      <c r="A141" s="13" t="str">
        <f t="shared" si="24"/>
        <v> AOEB 12 </v>
      </c>
      <c r="B141" s="7" t="str">
        <f t="shared" si="25"/>
        <v>II</v>
      </c>
      <c r="C141" s="13">
        <f t="shared" si="26"/>
        <v>54170.862800000003</v>
      </c>
      <c r="D141" t="str">
        <f t="shared" si="27"/>
        <v>vis</v>
      </c>
      <c r="E141">
        <f>VLOOKUP(C141,Active!C$21:E$962,3,FALSE)</f>
        <v>32341.474897017575</v>
      </c>
      <c r="F141" s="7" t="s">
        <v>35</v>
      </c>
      <c r="G141" t="str">
        <f t="shared" si="28"/>
        <v>54170.8628</v>
      </c>
      <c r="H141" s="13">
        <f t="shared" si="29"/>
        <v>32342.5</v>
      </c>
      <c r="I141" s="22" t="s">
        <v>564</v>
      </c>
      <c r="J141" s="23" t="s">
        <v>565</v>
      </c>
      <c r="K141" s="22" t="s">
        <v>566</v>
      </c>
      <c r="L141" s="22" t="s">
        <v>567</v>
      </c>
      <c r="M141" s="23" t="s">
        <v>271</v>
      </c>
      <c r="N141" s="23" t="s">
        <v>303</v>
      </c>
      <c r="O141" s="24" t="s">
        <v>293</v>
      </c>
      <c r="P141" s="24" t="s">
        <v>544</v>
      </c>
    </row>
    <row r="142" spans="1:16" ht="12.75" customHeight="1">
      <c r="A142" s="13" t="str">
        <f t="shared" si="24"/>
        <v> AOEB 12 </v>
      </c>
      <c r="B142" s="7" t="str">
        <f t="shared" si="25"/>
        <v>II</v>
      </c>
      <c r="C142" s="13">
        <f t="shared" si="26"/>
        <v>54200.791499999999</v>
      </c>
      <c r="D142" t="str">
        <f t="shared" si="27"/>
        <v>vis</v>
      </c>
      <c r="E142">
        <f>VLOOKUP(C142,Active!C$21:E$962,3,FALSE)</f>
        <v>32399.472459367866</v>
      </c>
      <c r="F142" s="7" t="s">
        <v>35</v>
      </c>
      <c r="G142" t="str">
        <f t="shared" si="28"/>
        <v>54200.7915</v>
      </c>
      <c r="H142" s="13">
        <f t="shared" si="29"/>
        <v>32400.5</v>
      </c>
      <c r="I142" s="22" t="s">
        <v>568</v>
      </c>
      <c r="J142" s="23" t="s">
        <v>569</v>
      </c>
      <c r="K142" s="22" t="s">
        <v>570</v>
      </c>
      <c r="L142" s="22" t="s">
        <v>571</v>
      </c>
      <c r="M142" s="23" t="s">
        <v>271</v>
      </c>
      <c r="N142" s="23" t="s">
        <v>303</v>
      </c>
      <c r="O142" s="24" t="s">
        <v>572</v>
      </c>
      <c r="P142" s="24" t="s">
        <v>544</v>
      </c>
    </row>
    <row r="143" spans="1:16" ht="12.75" customHeight="1">
      <c r="A143" s="13" t="str">
        <f t="shared" si="24"/>
        <v> AOEB 12 </v>
      </c>
      <c r="B143" s="7" t="str">
        <f t="shared" si="25"/>
        <v>II</v>
      </c>
      <c r="C143" s="13">
        <f t="shared" si="26"/>
        <v>54260.652499999997</v>
      </c>
      <c r="D143" t="str">
        <f t="shared" si="27"/>
        <v>vis</v>
      </c>
      <c r="E143">
        <f>VLOOKUP(C143,Active!C$21:E$962,3,FALSE)</f>
        <v>32515.474560356248</v>
      </c>
      <c r="F143" s="7" t="s">
        <v>35</v>
      </c>
      <c r="G143" t="str">
        <f t="shared" si="28"/>
        <v>54260.6525</v>
      </c>
      <c r="H143" s="13">
        <f t="shared" si="29"/>
        <v>32516.5</v>
      </c>
      <c r="I143" s="22" t="s">
        <v>573</v>
      </c>
      <c r="J143" s="23" t="s">
        <v>574</v>
      </c>
      <c r="K143" s="22" t="s">
        <v>575</v>
      </c>
      <c r="L143" s="22" t="s">
        <v>576</v>
      </c>
      <c r="M143" s="23" t="s">
        <v>271</v>
      </c>
      <c r="N143" s="23" t="s">
        <v>303</v>
      </c>
      <c r="O143" s="24" t="s">
        <v>293</v>
      </c>
      <c r="P143" s="24" t="s">
        <v>544</v>
      </c>
    </row>
    <row r="144" spans="1:16" ht="12.75" customHeight="1">
      <c r="A144" s="13" t="str">
        <f t="shared" si="24"/>
        <v>VSB 48 </v>
      </c>
      <c r="B144" s="7" t="str">
        <f t="shared" si="25"/>
        <v>I</v>
      </c>
      <c r="C144" s="13">
        <f t="shared" si="26"/>
        <v>54577.239600000001</v>
      </c>
      <c r="D144" t="str">
        <f t="shared" si="27"/>
        <v>vis</v>
      </c>
      <c r="E144">
        <f>VLOOKUP(C144,Active!C$21:E$962,3,FALSE)</f>
        <v>33128.975316204313</v>
      </c>
      <c r="F144" s="7" t="s">
        <v>35</v>
      </c>
      <c r="G144" t="str">
        <f t="shared" si="28"/>
        <v>54577.2396</v>
      </c>
      <c r="H144" s="13">
        <f t="shared" si="29"/>
        <v>33130</v>
      </c>
      <c r="I144" s="22" t="s">
        <v>577</v>
      </c>
      <c r="J144" s="23" t="s">
        <v>578</v>
      </c>
      <c r="K144" s="22" t="s">
        <v>579</v>
      </c>
      <c r="L144" s="22" t="s">
        <v>580</v>
      </c>
      <c r="M144" s="23" t="s">
        <v>271</v>
      </c>
      <c r="N144" s="23" t="s">
        <v>581</v>
      </c>
      <c r="O144" s="24" t="s">
        <v>582</v>
      </c>
      <c r="P144" s="25" t="s">
        <v>583</v>
      </c>
    </row>
    <row r="145" spans="1:16" ht="12.75" customHeight="1">
      <c r="A145" s="13" t="str">
        <f t="shared" si="24"/>
        <v>VSB 53 </v>
      </c>
      <c r="B145" s="7" t="str">
        <f t="shared" si="25"/>
        <v>I</v>
      </c>
      <c r="C145" s="13">
        <f t="shared" si="26"/>
        <v>55668.143600000003</v>
      </c>
      <c r="D145" t="str">
        <f t="shared" si="27"/>
        <v>vis</v>
      </c>
      <c r="E145">
        <f>VLOOKUP(C145,Active!C$21:E$962,3,FALSE)</f>
        <v>35242.992054592185</v>
      </c>
      <c r="F145" s="7" t="s">
        <v>35</v>
      </c>
      <c r="G145" t="str">
        <f t="shared" si="28"/>
        <v>55668.1436</v>
      </c>
      <c r="H145" s="13">
        <f t="shared" si="29"/>
        <v>35244</v>
      </c>
      <c r="I145" s="22" t="s">
        <v>584</v>
      </c>
      <c r="J145" s="23" t="s">
        <v>585</v>
      </c>
      <c r="K145" s="22" t="s">
        <v>586</v>
      </c>
      <c r="L145" s="22" t="s">
        <v>587</v>
      </c>
      <c r="M145" s="23" t="s">
        <v>271</v>
      </c>
      <c r="N145" s="23" t="s">
        <v>588</v>
      </c>
      <c r="O145" s="24" t="s">
        <v>589</v>
      </c>
      <c r="P145" s="25" t="s">
        <v>590</v>
      </c>
    </row>
    <row r="146" spans="1:16" ht="12.75" customHeight="1">
      <c r="A146" s="13" t="str">
        <f t="shared" si="24"/>
        <v>VSB 56 </v>
      </c>
      <c r="B146" s="7" t="str">
        <f t="shared" si="25"/>
        <v>II</v>
      </c>
      <c r="C146" s="13">
        <f t="shared" si="26"/>
        <v>56447.624000000003</v>
      </c>
      <c r="D146" t="str">
        <f t="shared" si="27"/>
        <v>vis</v>
      </c>
      <c r="E146">
        <f>VLOOKUP(C146,Active!C$21:E$962,3,FALSE)</f>
        <v>36753.514165470195</v>
      </c>
      <c r="F146" s="7" t="s">
        <v>35</v>
      </c>
      <c r="G146" t="str">
        <f t="shared" si="28"/>
        <v>56447.624</v>
      </c>
      <c r="H146" s="13">
        <f t="shared" si="29"/>
        <v>36754.5</v>
      </c>
      <c r="I146" s="22" t="s">
        <v>591</v>
      </c>
      <c r="J146" s="23" t="s">
        <v>592</v>
      </c>
      <c r="K146" s="22" t="s">
        <v>593</v>
      </c>
      <c r="L146" s="22" t="s">
        <v>594</v>
      </c>
      <c r="M146" s="23" t="s">
        <v>81</v>
      </c>
      <c r="N146" s="23"/>
      <c r="O146" s="24" t="s">
        <v>595</v>
      </c>
      <c r="P146" s="25" t="s">
        <v>596</v>
      </c>
    </row>
  </sheetData>
  <sheetProtection selectLockedCells="1" selectUnlockedCells="1"/>
  <hyperlinks>
    <hyperlink ref="P51" r:id="rId1" xr:uid="{00000000-0004-0000-0200-000000000000}"/>
    <hyperlink ref="P57" r:id="rId2" xr:uid="{00000000-0004-0000-0200-000001000000}"/>
    <hyperlink ref="P63" r:id="rId3" xr:uid="{00000000-0004-0000-0200-000002000000}"/>
    <hyperlink ref="P64" r:id="rId4" xr:uid="{00000000-0004-0000-0200-000003000000}"/>
    <hyperlink ref="P65" r:id="rId5" xr:uid="{00000000-0004-0000-0200-000004000000}"/>
    <hyperlink ref="P66" r:id="rId6" xr:uid="{00000000-0004-0000-0200-000005000000}"/>
    <hyperlink ref="P67" r:id="rId7" xr:uid="{00000000-0004-0000-0200-000006000000}"/>
    <hyperlink ref="P68" r:id="rId8" xr:uid="{00000000-0004-0000-0200-000007000000}"/>
    <hyperlink ref="P69" r:id="rId9" xr:uid="{00000000-0004-0000-0200-000008000000}"/>
    <hyperlink ref="P70" r:id="rId10" xr:uid="{00000000-0004-0000-0200-000009000000}"/>
    <hyperlink ref="P74" r:id="rId11" xr:uid="{00000000-0004-0000-0200-00000A000000}"/>
    <hyperlink ref="P75" r:id="rId12" xr:uid="{00000000-0004-0000-0200-00000B000000}"/>
    <hyperlink ref="P77" r:id="rId13" xr:uid="{00000000-0004-0000-0200-00000C000000}"/>
    <hyperlink ref="P78" r:id="rId14" xr:uid="{00000000-0004-0000-0200-00000D000000}"/>
    <hyperlink ref="P97" r:id="rId15" xr:uid="{00000000-0004-0000-0200-00000E000000}"/>
    <hyperlink ref="P105" r:id="rId16" xr:uid="{00000000-0004-0000-0200-00000F000000}"/>
    <hyperlink ref="P106" r:id="rId17" xr:uid="{00000000-0004-0000-0200-000010000000}"/>
    <hyperlink ref="P107" r:id="rId18" xr:uid="{00000000-0004-0000-0200-000011000000}"/>
    <hyperlink ref="P108" r:id="rId19" xr:uid="{00000000-0004-0000-0200-000012000000}"/>
    <hyperlink ref="P110" r:id="rId20" xr:uid="{00000000-0004-0000-0200-000013000000}"/>
    <hyperlink ref="P111" r:id="rId21" xr:uid="{00000000-0004-0000-0200-000014000000}"/>
    <hyperlink ref="P113" r:id="rId22" xr:uid="{00000000-0004-0000-0200-000015000000}"/>
    <hyperlink ref="P114" r:id="rId23" xr:uid="{00000000-0004-0000-0200-000016000000}"/>
    <hyperlink ref="P116" r:id="rId24" xr:uid="{00000000-0004-0000-0200-000017000000}"/>
    <hyperlink ref="P117" r:id="rId25" xr:uid="{00000000-0004-0000-0200-000018000000}"/>
    <hyperlink ref="P118" r:id="rId26" xr:uid="{00000000-0004-0000-0200-000019000000}"/>
    <hyperlink ref="P129" r:id="rId27" xr:uid="{00000000-0004-0000-0200-00001A000000}"/>
    <hyperlink ref="P138" r:id="rId28" xr:uid="{00000000-0004-0000-0200-00001B000000}"/>
    <hyperlink ref="P139" r:id="rId29" xr:uid="{00000000-0004-0000-0200-00001C000000}"/>
    <hyperlink ref="P144" r:id="rId30" xr:uid="{00000000-0004-0000-0200-00001D000000}"/>
    <hyperlink ref="P145" r:id="rId31" xr:uid="{00000000-0004-0000-0200-00001E000000}"/>
    <hyperlink ref="P146" r:id="rId32" xr:uid="{00000000-0004-0000-0200-00001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2022-03-31T05:38:47Z</dcterms:created>
  <dcterms:modified xsi:type="dcterms:W3CDTF">2023-12-30T23:36:15Z</dcterms:modified>
</cp:coreProperties>
</file>