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5512DB9-EE2A-4DD9-BA08-5E82FB360A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1" i="1" l="1"/>
  <c r="F41" i="1" s="1"/>
  <c r="G41" i="1" s="1"/>
  <c r="Q41" i="1"/>
  <c r="E42" i="1"/>
  <c r="F42" i="1" s="1"/>
  <c r="G42" i="1" s="1"/>
  <c r="Q42" i="1"/>
  <c r="E43" i="1"/>
  <c r="F43" i="1"/>
  <c r="G43" i="1" s="1"/>
  <c r="Q43" i="1"/>
  <c r="E44" i="1"/>
  <c r="F44" i="1" s="1"/>
  <c r="G44" i="1" s="1"/>
  <c r="Q44" i="1"/>
  <c r="E45" i="1"/>
  <c r="F45" i="1" s="1"/>
  <c r="G45" i="1" s="1"/>
  <c r="Q45" i="1"/>
  <c r="E46" i="1"/>
  <c r="F46" i="1"/>
  <c r="G46" i="1" s="1"/>
  <c r="Q46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 s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38" i="1"/>
  <c r="F38" i="1" s="1"/>
  <c r="G38" i="1" s="1"/>
  <c r="K38" i="1" s="1"/>
  <c r="Q38" i="1"/>
  <c r="E39" i="1"/>
  <c r="F39" i="1"/>
  <c r="G39" i="1" s="1"/>
  <c r="K39" i="1" s="1"/>
  <c r="Q39" i="1"/>
  <c r="E40" i="1"/>
  <c r="F40" i="1"/>
  <c r="G40" i="1"/>
  <c r="K40" i="1"/>
  <c r="Q40" i="1"/>
  <c r="E47" i="1"/>
  <c r="F47" i="1"/>
  <c r="G47" i="1" s="1"/>
  <c r="K47" i="1" s="1"/>
  <c r="Q47" i="1"/>
  <c r="E48" i="1"/>
  <c r="F48" i="1" s="1"/>
  <c r="G48" i="1" s="1"/>
  <c r="K48" i="1" s="1"/>
  <c r="Q48" i="1"/>
  <c r="E49" i="1"/>
  <c r="F49" i="1"/>
  <c r="G49" i="1" s="1"/>
  <c r="K49" i="1" s="1"/>
  <c r="Q49" i="1"/>
  <c r="E50" i="1"/>
  <c r="F50" i="1"/>
  <c r="G50" i="1" s="1"/>
  <c r="K50" i="1" s="1"/>
  <c r="Q50" i="1"/>
  <c r="C9" i="1"/>
  <c r="D9" i="1"/>
  <c r="E21" i="1"/>
  <c r="F21" i="1" s="1"/>
  <c r="G21" i="1" s="1"/>
  <c r="H21" i="1" s="1"/>
  <c r="E22" i="1"/>
  <c r="F22" i="1"/>
  <c r="G22" i="1"/>
  <c r="K22" i="1"/>
  <c r="E28" i="1"/>
  <c r="F28" i="1" s="1"/>
  <c r="G28" i="1" s="1"/>
  <c r="I28" i="1" s="1"/>
  <c r="E23" i="1"/>
  <c r="F23" i="1"/>
  <c r="G23" i="1"/>
  <c r="K23" i="1"/>
  <c r="E24" i="1"/>
  <c r="F24" i="1" s="1"/>
  <c r="G24" i="1" s="1"/>
  <c r="K24" i="1" s="1"/>
  <c r="E25" i="1"/>
  <c r="F25" i="1"/>
  <c r="G25" i="1"/>
  <c r="K25" i="1"/>
  <c r="E26" i="1"/>
  <c r="F26" i="1" s="1"/>
  <c r="G26" i="1" s="1"/>
  <c r="K26" i="1" s="1"/>
  <c r="E27" i="1"/>
  <c r="F27" i="1"/>
  <c r="G27" i="1"/>
  <c r="K27" i="1"/>
  <c r="E29" i="1"/>
  <c r="F29" i="1" s="1"/>
  <c r="G29" i="1" s="1"/>
  <c r="K29" i="1" s="1"/>
  <c r="E30" i="1"/>
  <c r="F30" i="1"/>
  <c r="G30" i="1"/>
  <c r="K30" i="1"/>
  <c r="E31" i="1"/>
  <c r="F31" i="1" s="1"/>
  <c r="G31" i="1" s="1"/>
  <c r="K31" i="1" s="1"/>
  <c r="E32" i="1"/>
  <c r="F32" i="1"/>
  <c r="G32" i="1"/>
  <c r="K32" i="1"/>
  <c r="E33" i="1"/>
  <c r="F33" i="1" s="1"/>
  <c r="G33" i="1" s="1"/>
  <c r="K33" i="1" s="1"/>
  <c r="E34" i="1"/>
  <c r="F34" i="1" s="1"/>
  <c r="G34" i="1" s="1"/>
  <c r="K34" i="1" s="1"/>
  <c r="E35" i="1"/>
  <c r="F35" i="1"/>
  <c r="G35" i="1" s="1"/>
  <c r="K35" i="1" s="1"/>
  <c r="E36" i="1"/>
  <c r="F36" i="1" s="1"/>
  <c r="G36" i="1" s="1"/>
  <c r="K36" i="1" s="1"/>
  <c r="E37" i="1"/>
  <c r="F37" i="1"/>
  <c r="G37" i="1" s="1"/>
  <c r="K37" i="1" s="1"/>
  <c r="F16" i="1"/>
  <c r="C17" i="1"/>
  <c r="Q21" i="1"/>
  <c r="Q22" i="1"/>
  <c r="Q28" i="1"/>
  <c r="Q23" i="1"/>
  <c r="Q24" i="1"/>
  <c r="Q25" i="1"/>
  <c r="Q26" i="1"/>
  <c r="Q27" i="1"/>
  <c r="Q29" i="1"/>
  <c r="Q30" i="1"/>
  <c r="Q31" i="1"/>
  <c r="Q32" i="1"/>
  <c r="Q33" i="1"/>
  <c r="Q34" i="1"/>
  <c r="Q35" i="1"/>
  <c r="Q36" i="1"/>
  <c r="Q37" i="1"/>
  <c r="C12" i="1"/>
  <c r="C11" i="1"/>
  <c r="O43" i="1" l="1"/>
  <c r="O46" i="1"/>
  <c r="O42" i="1"/>
  <c r="O45" i="1"/>
  <c r="O41" i="1"/>
  <c r="O44" i="1"/>
  <c r="O52" i="1"/>
  <c r="O51" i="1"/>
  <c r="O55" i="1"/>
  <c r="O53" i="1"/>
  <c r="O54" i="1"/>
  <c r="O40" i="1"/>
  <c r="O50" i="1"/>
  <c r="O39" i="1"/>
  <c r="O49" i="1"/>
  <c r="O38" i="1"/>
  <c r="O48" i="1"/>
  <c r="O47" i="1"/>
  <c r="C16" i="1"/>
  <c r="D18" i="1" s="1"/>
  <c r="O23" i="1"/>
  <c r="O36" i="1"/>
  <c r="O34" i="1"/>
  <c r="O29" i="1"/>
  <c r="O27" i="1"/>
  <c r="C15" i="1"/>
  <c r="O28" i="1"/>
  <c r="O35" i="1"/>
  <c r="O31" i="1"/>
  <c r="O37" i="1"/>
  <c r="O32" i="1"/>
  <c r="O22" i="1"/>
  <c r="O21" i="1"/>
  <c r="O26" i="1"/>
  <c r="O30" i="1"/>
  <c r="O33" i="1"/>
  <c r="O24" i="1"/>
  <c r="O25" i="1"/>
  <c r="F17" i="1"/>
  <c r="C18" i="1" l="1"/>
  <c r="F18" i="1"/>
  <c r="F19" i="1" s="1"/>
</calcChain>
</file>

<file path=xl/sharedStrings.xml><?xml version="1.0" encoding="utf-8"?>
<sst xmlns="http://schemas.openxmlformats.org/spreadsheetml/2006/main" count="139" uniqueCount="66">
  <si>
    <t>XX Sex / GSC 4910-1309</t>
  </si>
  <si>
    <t>XX Sex</t>
  </si>
  <si>
    <t>G4910-1309</t>
  </si>
  <si>
    <t>System Type:</t>
  </si>
  <si>
    <t>EW</t>
  </si>
  <si>
    <t>GCVS 4 Eph.</t>
  </si>
  <si>
    <t>My time zone &gt;&gt;&gt;&gt;&gt;</t>
  </si>
  <si>
    <t>(PST=8, PDT=MDT=7, MDT=CST=6, etc.)</t>
  </si>
  <si>
    <t>--- Working ----</t>
  </si>
  <si>
    <t>Epoch =</t>
  </si>
  <si>
    <t>GRAV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</si>
  <si>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</si>
  <si>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</si>
  <si>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</si>
  <si>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</si>
  <si>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</si>
  <si>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</si>
  <si>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</si>
  <si>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</si>
  <si>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</si>
  <si>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</si>
  <si>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</si>
  <si>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</si>
  <si>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</si>
  <si>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</si>
  <si>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</si>
  <si>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</si>
  <si>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</si>
  <si>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</si>
  <si>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</si>
  <si>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</si>
  <si>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</si>
  <si>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</si>
  <si>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</si>
  <si>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</si>
  <si>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</si>
  <si>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</si>
  <si>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</si>
  <si>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</si>
  <si>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S6</t>
  </si>
  <si>
    <t>Misc</t>
  </si>
  <si>
    <t>Lin Fit</t>
  </si>
  <si>
    <t>Q. Fit</t>
  </si>
  <si>
    <t>Date</t>
  </si>
  <si>
    <t>BAD</t>
  </si>
  <si>
    <t>GCVS 4</t>
  </si>
  <si>
    <t>IBVS 5997</t>
  </si>
  <si>
    <t>I</t>
  </si>
  <si>
    <t>OEJV 0181</t>
  </si>
  <si>
    <t>VSB 060</t>
  </si>
  <si>
    <t>II</t>
  </si>
  <si>
    <t>Ic</t>
  </si>
  <si>
    <t>VSB-063</t>
  </si>
  <si>
    <t>V</t>
  </si>
  <si>
    <t>VSB-064</t>
  </si>
  <si>
    <t>VSB-066</t>
  </si>
  <si>
    <t>VSB 067</t>
  </si>
  <si>
    <t>B</t>
  </si>
  <si>
    <t>VSB, 91</t>
  </si>
  <si>
    <t>JBAV, 55</t>
  </si>
  <si>
    <t>Ha</t>
  </si>
  <si>
    <t>U</t>
  </si>
  <si>
    <t>VSB, 108</t>
  </si>
  <si>
    <t>TESS/PNC/RAA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</si>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</sst>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0.000"/>
    <numFmt numFmtId="167" formatCode="0.00000"/>
    <numFmt numFmtId="168" formatCode="0.00000000"/>
  </numFmts>
  <fonts count="16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ill="0" applyBorder="0" applyProtection="0">
      <alignment vertical="top"/>
    </xf>
    <xf numFmtId="164" fontId="13" fillId="0" borderId="0" applyFill="0" applyBorder="0" applyProtection="0">
      <alignment vertical="top"/>
    </xf>
    <xf numFmtId="0" fontId="13" fillId="0" borderId="0" applyFill="0" applyBorder="0" applyProtection="0">
      <alignment vertical="top"/>
    </xf>
    <xf numFmtId="2" fontId="13" fillId="0" borderId="0" applyFill="0" applyBorder="0" applyProtection="0">
      <alignment vertical="top"/>
    </xf>
    <xf numFmtId="0" fontId="1" fillId="0" borderId="0"/>
    <xf numFmtId="0" fontId="13" fillId="0" borderId="0"/>
    <xf numFmtId="0" fontId="13" fillId="0" borderId="0"/>
  </cellStyleXfs>
  <cellXfs count="54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3" fillId="0" borderId="0" xfId="0" applyFont="1" applyAlignment="1"/>
    <xf numFmtId="0" fontId="3" fillId="0" borderId="0" xfId="0" applyFont="1">
      <alignment vertical="top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165" fontId="7" fillId="0" borderId="0" xfId="0" applyNumberFormat="1" applyFont="1">
      <alignment vertical="top"/>
    </xf>
    <xf numFmtId="0" fontId="4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5" applyFont="1"/>
    <xf numFmtId="0" fontId="10" fillId="0" borderId="0" xfId="5" applyFont="1" applyAlignment="1">
      <alignment horizontal="center"/>
    </xf>
    <xf numFmtId="0" fontId="10" fillId="0" borderId="0" xfId="5" applyFont="1" applyAlignment="1">
      <alignment horizontal="left"/>
    </xf>
    <xf numFmtId="0" fontId="9" fillId="0" borderId="0" xfId="5" applyFont="1" applyAlignment="1">
      <alignment horizontal="left"/>
    </xf>
    <xf numFmtId="0" fontId="9" fillId="0" borderId="0" xfId="5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/>
    </xf>
    <xf numFmtId="0" fontId="12" fillId="0" borderId="0" xfId="6" applyFont="1" applyAlignment="1">
      <alignment horizontal="left"/>
    </xf>
    <xf numFmtId="0" fontId="12" fillId="0" borderId="0" xfId="6" applyFont="1" applyAlignment="1">
      <alignment horizontal="center"/>
    </xf>
    <xf numFmtId="166" fontId="12" fillId="0" borderId="0" xfId="6" applyNumberFormat="1" applyFont="1" applyAlignment="1">
      <alignment horizontal="left" vertical="top"/>
    </xf>
    <xf numFmtId="0" fontId="12" fillId="0" borderId="0" xfId="6" applyFont="1" applyAlignment="1">
      <alignment horizontal="left" vertical="top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4" fontId="0" fillId="0" borderId="0" xfId="0" applyNumberFormat="1" applyAlignme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  <protection locked="0"/>
    </xf>
    <xf numFmtId="0" fontId="15" fillId="0" borderId="0" xfId="0" applyFont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4" fontId="0" fillId="0" borderId="3" xfId="0" applyNumberFormat="1" applyBorder="1" applyAlignment="1">
      <alignment horizontal="center"/>
    </xf>
    <xf numFmtId="167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67" fontId="14" fillId="0" borderId="0" xfId="0" applyNumberFormat="1" applyFont="1" applyAlignment="1" applyProtection="1">
      <alignment horizontal="left" vertical="center" wrapText="1"/>
      <protection locked="0"/>
    </xf>
    <xf numFmtId="168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/>
    </xf>
    <xf numFmtId="0" fontId="0" fillId="0" borderId="4" xfId="0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  <cellStyle name="Normal_A_A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Sex - O-C Diagr.</a:t>
            </a:r>
          </a:p>
        </c:rich>
      </c:tx>
      <c:layout>
        <c:manualLayout>
          <c:xMode val="edge"/>
          <c:yMode val="edge"/>
          <c:x val="0.37894736842105264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22822889753688513"/>
          <c:w val="0.80601503759398496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0</c:v>
                </c:pt>
                <c:pt idx="1">
                  <c:v>6198</c:v>
                </c:pt>
                <c:pt idx="2">
                  <c:v>8789.5</c:v>
                </c:pt>
                <c:pt idx="3">
                  <c:v>9456</c:v>
                </c:pt>
                <c:pt idx="4">
                  <c:v>10050.5</c:v>
                </c:pt>
                <c:pt idx="5">
                  <c:v>10111.5</c:v>
                </c:pt>
                <c:pt idx="6">
                  <c:v>10185.5</c:v>
                </c:pt>
                <c:pt idx="7">
                  <c:v>10262</c:v>
                </c:pt>
                <c:pt idx="8">
                  <c:v>10796.5</c:v>
                </c:pt>
                <c:pt idx="9">
                  <c:v>10796.5</c:v>
                </c:pt>
                <c:pt idx="10">
                  <c:v>10796.5</c:v>
                </c:pt>
                <c:pt idx="11">
                  <c:v>10881.5</c:v>
                </c:pt>
                <c:pt idx="12">
                  <c:v>10881.5</c:v>
                </c:pt>
                <c:pt idx="13">
                  <c:v>10881.5</c:v>
                </c:pt>
                <c:pt idx="14">
                  <c:v>12083.5</c:v>
                </c:pt>
                <c:pt idx="15">
                  <c:v>12083.5</c:v>
                </c:pt>
                <c:pt idx="16">
                  <c:v>12083.5</c:v>
                </c:pt>
              </c:numCache>
            </c:numRef>
          </c:xVal>
          <c:yVal>
            <c:numRef>
              <c:f>Active!$H$21:$H$37</c:f>
              <c:numCache>
                <c:formatCode>General</c:formatCode>
                <c:ptCount val="1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6A-42E9-B3AE-6EA2F4C93ED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Active!$F$21:$F$370</c:f>
              <c:numCache>
                <c:formatCode>General</c:formatCode>
                <c:ptCount val="350"/>
                <c:pt idx="0">
                  <c:v>0</c:v>
                </c:pt>
                <c:pt idx="1">
                  <c:v>6198</c:v>
                </c:pt>
                <c:pt idx="2">
                  <c:v>8789.5</c:v>
                </c:pt>
                <c:pt idx="3">
                  <c:v>9456</c:v>
                </c:pt>
                <c:pt idx="4">
                  <c:v>10050.5</c:v>
                </c:pt>
                <c:pt idx="5">
                  <c:v>10111.5</c:v>
                </c:pt>
                <c:pt idx="6">
                  <c:v>10185.5</c:v>
                </c:pt>
                <c:pt idx="7">
                  <c:v>10262</c:v>
                </c:pt>
                <c:pt idx="8">
                  <c:v>10796.5</c:v>
                </c:pt>
                <c:pt idx="9">
                  <c:v>10796.5</c:v>
                </c:pt>
                <c:pt idx="10">
                  <c:v>10796.5</c:v>
                </c:pt>
                <c:pt idx="11">
                  <c:v>10881.5</c:v>
                </c:pt>
                <c:pt idx="12">
                  <c:v>10881.5</c:v>
                </c:pt>
                <c:pt idx="13">
                  <c:v>10881.5</c:v>
                </c:pt>
                <c:pt idx="14">
                  <c:v>12083.5</c:v>
                </c:pt>
                <c:pt idx="15">
                  <c:v>12083.5</c:v>
                </c:pt>
                <c:pt idx="16">
                  <c:v>12083.5</c:v>
                </c:pt>
                <c:pt idx="17">
                  <c:v>12792.5</c:v>
                </c:pt>
                <c:pt idx="18">
                  <c:v>12792.5</c:v>
                </c:pt>
                <c:pt idx="19">
                  <c:v>12792.5</c:v>
                </c:pt>
                <c:pt idx="20">
                  <c:v>12853</c:v>
                </c:pt>
                <c:pt idx="21">
                  <c:v>12853.5</c:v>
                </c:pt>
                <c:pt idx="22">
                  <c:v>12867</c:v>
                </c:pt>
                <c:pt idx="23">
                  <c:v>12867.5</c:v>
                </c:pt>
                <c:pt idx="24">
                  <c:v>12891</c:v>
                </c:pt>
                <c:pt idx="25">
                  <c:v>12891.5</c:v>
                </c:pt>
                <c:pt idx="26">
                  <c:v>12918</c:v>
                </c:pt>
                <c:pt idx="27">
                  <c:v>12918</c:v>
                </c:pt>
                <c:pt idx="28">
                  <c:v>12918</c:v>
                </c:pt>
                <c:pt idx="29">
                  <c:v>12954</c:v>
                </c:pt>
                <c:pt idx="30">
                  <c:v>13459</c:v>
                </c:pt>
                <c:pt idx="31">
                  <c:v>13531</c:v>
                </c:pt>
                <c:pt idx="32">
                  <c:v>13531</c:v>
                </c:pt>
                <c:pt idx="33">
                  <c:v>14114.5</c:v>
                </c:pt>
                <c:pt idx="34">
                  <c:v>14114.5</c:v>
                </c:pt>
              </c:numCache>
            </c:numRef>
          </c:xVal>
          <c:yVal>
            <c:numRef>
              <c:f>Active!$I$21:$I$370</c:f>
              <c:numCache>
                <c:formatCode>General</c:formatCode>
                <c:ptCount val="350"/>
                <c:pt idx="7">
                  <c:v>3.4179999995103572E-2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6A-42E9-B3AE-6EA2F4C93ED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0</c:v>
                </c:pt>
                <c:pt idx="1">
                  <c:v>6198</c:v>
                </c:pt>
                <c:pt idx="2">
                  <c:v>8789.5</c:v>
                </c:pt>
                <c:pt idx="3">
                  <c:v>9456</c:v>
                </c:pt>
                <c:pt idx="4">
                  <c:v>10050.5</c:v>
                </c:pt>
                <c:pt idx="5">
                  <c:v>10111.5</c:v>
                </c:pt>
                <c:pt idx="6">
                  <c:v>10185.5</c:v>
                </c:pt>
                <c:pt idx="7">
                  <c:v>10262</c:v>
                </c:pt>
                <c:pt idx="8">
                  <c:v>10796.5</c:v>
                </c:pt>
                <c:pt idx="9">
                  <c:v>10796.5</c:v>
                </c:pt>
                <c:pt idx="10">
                  <c:v>10796.5</c:v>
                </c:pt>
                <c:pt idx="11">
                  <c:v>10881.5</c:v>
                </c:pt>
                <c:pt idx="12">
                  <c:v>10881.5</c:v>
                </c:pt>
                <c:pt idx="13">
                  <c:v>10881.5</c:v>
                </c:pt>
                <c:pt idx="14">
                  <c:v>12083.5</c:v>
                </c:pt>
                <c:pt idx="15">
                  <c:v>12083.5</c:v>
                </c:pt>
                <c:pt idx="16">
                  <c:v>12083.5</c:v>
                </c:pt>
              </c:numCache>
            </c:numRef>
          </c:xVal>
          <c:yVal>
            <c:numRef>
              <c:f>Active!$J$21:$J$37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6A-42E9-B3AE-6EA2F4C93ED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Active!$F$21:$F$370</c:f>
              <c:numCache>
                <c:formatCode>General</c:formatCode>
                <c:ptCount val="350"/>
                <c:pt idx="0">
                  <c:v>0</c:v>
                </c:pt>
                <c:pt idx="1">
                  <c:v>6198</c:v>
                </c:pt>
                <c:pt idx="2">
                  <c:v>8789.5</c:v>
                </c:pt>
                <c:pt idx="3">
                  <c:v>9456</c:v>
                </c:pt>
                <c:pt idx="4">
                  <c:v>10050.5</c:v>
                </c:pt>
                <c:pt idx="5">
                  <c:v>10111.5</c:v>
                </c:pt>
                <c:pt idx="6">
                  <c:v>10185.5</c:v>
                </c:pt>
                <c:pt idx="7">
                  <c:v>10262</c:v>
                </c:pt>
                <c:pt idx="8">
                  <c:v>10796.5</c:v>
                </c:pt>
                <c:pt idx="9">
                  <c:v>10796.5</c:v>
                </c:pt>
                <c:pt idx="10">
                  <c:v>10796.5</c:v>
                </c:pt>
                <c:pt idx="11">
                  <c:v>10881.5</c:v>
                </c:pt>
                <c:pt idx="12">
                  <c:v>10881.5</c:v>
                </c:pt>
                <c:pt idx="13">
                  <c:v>10881.5</c:v>
                </c:pt>
                <c:pt idx="14">
                  <c:v>12083.5</c:v>
                </c:pt>
                <c:pt idx="15">
                  <c:v>12083.5</c:v>
                </c:pt>
                <c:pt idx="16">
                  <c:v>12083.5</c:v>
                </c:pt>
                <c:pt idx="17">
                  <c:v>12792.5</c:v>
                </c:pt>
                <c:pt idx="18">
                  <c:v>12792.5</c:v>
                </c:pt>
                <c:pt idx="19">
                  <c:v>12792.5</c:v>
                </c:pt>
                <c:pt idx="20">
                  <c:v>12853</c:v>
                </c:pt>
                <c:pt idx="21">
                  <c:v>12853.5</c:v>
                </c:pt>
                <c:pt idx="22">
                  <c:v>12867</c:v>
                </c:pt>
                <c:pt idx="23">
                  <c:v>12867.5</c:v>
                </c:pt>
                <c:pt idx="24">
                  <c:v>12891</c:v>
                </c:pt>
                <c:pt idx="25">
                  <c:v>12891.5</c:v>
                </c:pt>
                <c:pt idx="26">
                  <c:v>12918</c:v>
                </c:pt>
                <c:pt idx="27">
                  <c:v>12918</c:v>
                </c:pt>
                <c:pt idx="28">
                  <c:v>12918</c:v>
                </c:pt>
                <c:pt idx="29">
                  <c:v>12954</c:v>
                </c:pt>
                <c:pt idx="30">
                  <c:v>13459</c:v>
                </c:pt>
                <c:pt idx="31">
                  <c:v>13531</c:v>
                </c:pt>
                <c:pt idx="32">
                  <c:v>13531</c:v>
                </c:pt>
                <c:pt idx="33">
                  <c:v>14114.5</c:v>
                </c:pt>
                <c:pt idx="34">
                  <c:v>14114.5</c:v>
                </c:pt>
              </c:numCache>
            </c:numRef>
          </c:xVal>
          <c:yVal>
            <c:numRef>
              <c:f>Active!$K$21:$K$370</c:f>
              <c:numCache>
                <c:formatCode>General</c:formatCode>
                <c:ptCount val="350"/>
                <c:pt idx="1">
                  <c:v>2.0420000000740401E-2</c:v>
                </c:pt>
                <c:pt idx="2">
                  <c:v>3.0255000005126931E-2</c:v>
                </c:pt>
                <c:pt idx="3">
                  <c:v>3.0139999995299149E-2</c:v>
                </c:pt>
                <c:pt idx="4">
                  <c:v>3.5445000001345761E-2</c:v>
                </c:pt>
                <c:pt idx="5">
                  <c:v>3.7734999998065177E-2</c:v>
                </c:pt>
                <c:pt idx="6">
                  <c:v>1.5594999997119885E-2</c:v>
                </c:pt>
                <c:pt idx="8">
                  <c:v>3.4585000103106722E-2</c:v>
                </c:pt>
                <c:pt idx="9">
                  <c:v>3.6384999839356169E-2</c:v>
                </c:pt>
                <c:pt idx="10">
                  <c:v>3.8385000167181715E-2</c:v>
                </c:pt>
                <c:pt idx="11">
                  <c:v>3.8234999810811132E-2</c:v>
                </c:pt>
                <c:pt idx="12">
                  <c:v>4.0035000012721866E-2</c:v>
                </c:pt>
                <c:pt idx="13">
                  <c:v>4.1335000132676214E-2</c:v>
                </c:pt>
                <c:pt idx="14">
                  <c:v>4.0515000000596046E-2</c:v>
                </c:pt>
                <c:pt idx="15">
                  <c:v>4.0614999998069834E-2</c:v>
                </c:pt>
                <c:pt idx="16">
                  <c:v>4.2014999999082647E-2</c:v>
                </c:pt>
                <c:pt idx="17">
                  <c:v>4.7925000129907858E-2</c:v>
                </c:pt>
                <c:pt idx="18">
                  <c:v>4.9224999784200918E-2</c:v>
                </c:pt>
                <c:pt idx="19">
                  <c:v>5.0125000117986929E-2</c:v>
                </c:pt>
                <c:pt idx="26">
                  <c:v>4.3019999924581498E-2</c:v>
                </c:pt>
                <c:pt idx="27">
                  <c:v>4.7020000114571303E-2</c:v>
                </c:pt>
                <c:pt idx="28">
                  <c:v>4.9019999976735562E-2</c:v>
                </c:pt>
                <c:pt idx="29">
                  <c:v>5.0059999812219758E-2</c:v>
                </c:pt>
                <c:pt idx="30">
                  <c:v>5.4810000008728821E-2</c:v>
                </c:pt>
                <c:pt idx="31">
                  <c:v>5.3689999986090697E-2</c:v>
                </c:pt>
                <c:pt idx="32">
                  <c:v>5.4490000024088658E-2</c:v>
                </c:pt>
                <c:pt idx="33">
                  <c:v>5.7204999851819593E-2</c:v>
                </c:pt>
                <c:pt idx="34">
                  <c:v>5.9505000135686714E-2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6A-42E9-B3AE-6EA2F4C93ED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Active!$F$21:$F$370</c:f>
              <c:numCache>
                <c:formatCode>General</c:formatCode>
                <c:ptCount val="350"/>
                <c:pt idx="0">
                  <c:v>0</c:v>
                </c:pt>
                <c:pt idx="1">
                  <c:v>6198</c:v>
                </c:pt>
                <c:pt idx="2">
                  <c:v>8789.5</c:v>
                </c:pt>
                <c:pt idx="3">
                  <c:v>9456</c:v>
                </c:pt>
                <c:pt idx="4">
                  <c:v>10050.5</c:v>
                </c:pt>
                <c:pt idx="5">
                  <c:v>10111.5</c:v>
                </c:pt>
                <c:pt idx="6">
                  <c:v>10185.5</c:v>
                </c:pt>
                <c:pt idx="7">
                  <c:v>10262</c:v>
                </c:pt>
                <c:pt idx="8">
                  <c:v>10796.5</c:v>
                </c:pt>
                <c:pt idx="9">
                  <c:v>10796.5</c:v>
                </c:pt>
                <c:pt idx="10">
                  <c:v>10796.5</c:v>
                </c:pt>
                <c:pt idx="11">
                  <c:v>10881.5</c:v>
                </c:pt>
                <c:pt idx="12">
                  <c:v>10881.5</c:v>
                </c:pt>
                <c:pt idx="13">
                  <c:v>10881.5</c:v>
                </c:pt>
                <c:pt idx="14">
                  <c:v>12083.5</c:v>
                </c:pt>
                <c:pt idx="15">
                  <c:v>12083.5</c:v>
                </c:pt>
                <c:pt idx="16">
                  <c:v>12083.5</c:v>
                </c:pt>
                <c:pt idx="17">
                  <c:v>12792.5</c:v>
                </c:pt>
                <c:pt idx="18">
                  <c:v>12792.5</c:v>
                </c:pt>
                <c:pt idx="19">
                  <c:v>12792.5</c:v>
                </c:pt>
                <c:pt idx="20">
                  <c:v>12853</c:v>
                </c:pt>
                <c:pt idx="21">
                  <c:v>12853.5</c:v>
                </c:pt>
                <c:pt idx="22">
                  <c:v>12867</c:v>
                </c:pt>
                <c:pt idx="23">
                  <c:v>12867.5</c:v>
                </c:pt>
                <c:pt idx="24">
                  <c:v>12891</c:v>
                </c:pt>
                <c:pt idx="25">
                  <c:v>12891.5</c:v>
                </c:pt>
                <c:pt idx="26">
                  <c:v>12918</c:v>
                </c:pt>
                <c:pt idx="27">
                  <c:v>12918</c:v>
                </c:pt>
                <c:pt idx="28">
                  <c:v>12918</c:v>
                </c:pt>
                <c:pt idx="29">
                  <c:v>12954</c:v>
                </c:pt>
                <c:pt idx="30">
                  <c:v>13459</c:v>
                </c:pt>
                <c:pt idx="31">
                  <c:v>13531</c:v>
                </c:pt>
                <c:pt idx="32">
                  <c:v>13531</c:v>
                </c:pt>
                <c:pt idx="33">
                  <c:v>14114.5</c:v>
                </c:pt>
                <c:pt idx="34">
                  <c:v>14114.5</c:v>
                </c:pt>
              </c:numCache>
            </c:numRef>
          </c:xVal>
          <c:yVal>
            <c:numRef>
              <c:f>Active!$L$21:$L$370</c:f>
              <c:numCache>
                <c:formatCode>General</c:formatCode>
                <c:ptCount val="350"/>
                <c:pt idx="20">
                  <c:v>4.9401869189750869E-2</c:v>
                </c:pt>
                <c:pt idx="21">
                  <c:v>5.0486863452533726E-2</c:v>
                </c:pt>
                <c:pt idx="22">
                  <c:v>4.9941818026127294E-2</c:v>
                </c:pt>
                <c:pt idx="23">
                  <c:v>5.0056830514222383E-2</c:v>
                </c:pt>
                <c:pt idx="24">
                  <c:v>4.942167860281188E-2</c:v>
                </c:pt>
                <c:pt idx="25">
                  <c:v>5.0416655416483991E-2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6A-42E9-B3AE-6EA2F4C93E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0</c:v>
                </c:pt>
                <c:pt idx="1">
                  <c:v>6198</c:v>
                </c:pt>
                <c:pt idx="2">
                  <c:v>8789.5</c:v>
                </c:pt>
                <c:pt idx="3">
                  <c:v>9456</c:v>
                </c:pt>
                <c:pt idx="4">
                  <c:v>10050.5</c:v>
                </c:pt>
                <c:pt idx="5">
                  <c:v>10111.5</c:v>
                </c:pt>
                <c:pt idx="6">
                  <c:v>10185.5</c:v>
                </c:pt>
                <c:pt idx="7">
                  <c:v>10262</c:v>
                </c:pt>
                <c:pt idx="8">
                  <c:v>10796.5</c:v>
                </c:pt>
                <c:pt idx="9">
                  <c:v>10796.5</c:v>
                </c:pt>
                <c:pt idx="10">
                  <c:v>10796.5</c:v>
                </c:pt>
                <c:pt idx="11">
                  <c:v>10881.5</c:v>
                </c:pt>
                <c:pt idx="12">
                  <c:v>10881.5</c:v>
                </c:pt>
                <c:pt idx="13">
                  <c:v>10881.5</c:v>
                </c:pt>
                <c:pt idx="14">
                  <c:v>12083.5</c:v>
                </c:pt>
                <c:pt idx="15">
                  <c:v>12083.5</c:v>
                </c:pt>
                <c:pt idx="16">
                  <c:v>12083.5</c:v>
                </c:pt>
              </c:numCache>
            </c:numRef>
          </c:xVal>
          <c:yVal>
            <c:numRef>
              <c:f>Active!$M$21:$M$37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6A-42E9-B3AE-6EA2F4C93E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0</c:v>
                </c:pt>
                <c:pt idx="1">
                  <c:v>6198</c:v>
                </c:pt>
                <c:pt idx="2">
                  <c:v>8789.5</c:v>
                </c:pt>
                <c:pt idx="3">
                  <c:v>9456</c:v>
                </c:pt>
                <c:pt idx="4">
                  <c:v>10050.5</c:v>
                </c:pt>
                <c:pt idx="5">
                  <c:v>10111.5</c:v>
                </c:pt>
                <c:pt idx="6">
                  <c:v>10185.5</c:v>
                </c:pt>
                <c:pt idx="7">
                  <c:v>10262</c:v>
                </c:pt>
                <c:pt idx="8">
                  <c:v>10796.5</c:v>
                </c:pt>
                <c:pt idx="9">
                  <c:v>10796.5</c:v>
                </c:pt>
                <c:pt idx="10">
                  <c:v>10796.5</c:v>
                </c:pt>
                <c:pt idx="11">
                  <c:v>10881.5</c:v>
                </c:pt>
                <c:pt idx="12">
                  <c:v>10881.5</c:v>
                </c:pt>
                <c:pt idx="13">
                  <c:v>10881.5</c:v>
                </c:pt>
                <c:pt idx="14">
                  <c:v>12083.5</c:v>
                </c:pt>
                <c:pt idx="15">
                  <c:v>12083.5</c:v>
                </c:pt>
                <c:pt idx="16">
                  <c:v>12083.5</c:v>
                </c:pt>
              </c:numCache>
            </c:numRef>
          </c:xVal>
          <c:yVal>
            <c:numRef>
              <c:f>Active!$N$21:$N$37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6A-42E9-B3AE-6EA2F4C93ED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0</c:v>
                </c:pt>
                <c:pt idx="1">
                  <c:v>6198</c:v>
                </c:pt>
                <c:pt idx="2">
                  <c:v>8789.5</c:v>
                </c:pt>
                <c:pt idx="3">
                  <c:v>9456</c:v>
                </c:pt>
                <c:pt idx="4">
                  <c:v>10050.5</c:v>
                </c:pt>
                <c:pt idx="5">
                  <c:v>10111.5</c:v>
                </c:pt>
                <c:pt idx="6">
                  <c:v>10185.5</c:v>
                </c:pt>
                <c:pt idx="7">
                  <c:v>10262</c:v>
                </c:pt>
                <c:pt idx="8">
                  <c:v>10796.5</c:v>
                </c:pt>
                <c:pt idx="9">
                  <c:v>10796.5</c:v>
                </c:pt>
                <c:pt idx="10">
                  <c:v>10796.5</c:v>
                </c:pt>
                <c:pt idx="11">
                  <c:v>10881.5</c:v>
                </c:pt>
                <c:pt idx="12">
                  <c:v>10881.5</c:v>
                </c:pt>
                <c:pt idx="13">
                  <c:v>10881.5</c:v>
                </c:pt>
                <c:pt idx="14">
                  <c:v>12083.5</c:v>
                </c:pt>
                <c:pt idx="15">
                  <c:v>12083.5</c:v>
                </c:pt>
                <c:pt idx="16">
                  <c:v>12083.5</c:v>
                </c:pt>
              </c:numCache>
            </c:numRef>
          </c:xVal>
          <c:yVal>
            <c:numRef>
              <c:f>Active!$O$21:$O$37</c:f>
              <c:numCache>
                <c:formatCode>General</c:formatCode>
                <c:ptCount val="17"/>
                <c:pt idx="0">
                  <c:v>-7.7937063811920962E-3</c:v>
                </c:pt>
                <c:pt idx="1">
                  <c:v>1.9075957663143409E-2</c:v>
                </c:pt>
                <c:pt idx="2">
                  <c:v>3.0310667952090725E-2</c:v>
                </c:pt>
                <c:pt idx="3">
                  <c:v>3.3200088908132933E-2</c:v>
                </c:pt>
                <c:pt idx="4">
                  <c:v>3.5777374367048302E-2</c:v>
                </c:pt>
                <c:pt idx="5">
                  <c:v>3.6041822496558545E-2</c:v>
                </c:pt>
                <c:pt idx="6">
                  <c:v>3.6362628424161131E-2</c:v>
                </c:pt>
                <c:pt idx="7">
                  <c:v>3.6694272389858396E-2</c:v>
                </c:pt>
                <c:pt idx="8">
                  <c:v>3.9011444934501399E-2</c:v>
                </c:pt>
                <c:pt idx="9">
                  <c:v>3.9011444934501399E-2</c:v>
                </c:pt>
                <c:pt idx="10">
                  <c:v>3.9011444934501399E-2</c:v>
                </c:pt>
                <c:pt idx="11">
                  <c:v>3.9379938229720586E-2</c:v>
                </c:pt>
                <c:pt idx="12">
                  <c:v>3.9379938229720586E-2</c:v>
                </c:pt>
                <c:pt idx="13">
                  <c:v>3.9379938229720586E-2</c:v>
                </c:pt>
                <c:pt idx="14">
                  <c:v>4.4590866945643667E-2</c:v>
                </c:pt>
                <c:pt idx="15">
                  <c:v>4.4590866945643667E-2</c:v>
                </c:pt>
                <c:pt idx="16">
                  <c:v>4.4590866945643667E-2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6A-42E9-B3AE-6EA2F4C93ED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0</c:v>
                </c:pt>
                <c:pt idx="1">
                  <c:v>6198</c:v>
                </c:pt>
                <c:pt idx="2">
                  <c:v>8789.5</c:v>
                </c:pt>
                <c:pt idx="3">
                  <c:v>9456</c:v>
                </c:pt>
                <c:pt idx="4">
                  <c:v>10050.5</c:v>
                </c:pt>
                <c:pt idx="5">
                  <c:v>10111.5</c:v>
                </c:pt>
                <c:pt idx="6">
                  <c:v>10185.5</c:v>
                </c:pt>
                <c:pt idx="7">
                  <c:v>10262</c:v>
                </c:pt>
                <c:pt idx="8">
                  <c:v>10796.5</c:v>
                </c:pt>
                <c:pt idx="9">
                  <c:v>10796.5</c:v>
                </c:pt>
                <c:pt idx="10">
                  <c:v>10796.5</c:v>
                </c:pt>
                <c:pt idx="11">
                  <c:v>10881.5</c:v>
                </c:pt>
                <c:pt idx="12">
                  <c:v>10881.5</c:v>
                </c:pt>
                <c:pt idx="13">
                  <c:v>10881.5</c:v>
                </c:pt>
                <c:pt idx="14">
                  <c:v>12083.5</c:v>
                </c:pt>
                <c:pt idx="15">
                  <c:v>12083.5</c:v>
                </c:pt>
                <c:pt idx="16">
                  <c:v>12083.5</c:v>
                </c:pt>
              </c:numCache>
            </c:numRef>
          </c:xVal>
          <c:yVal>
            <c:numRef>
              <c:f>Active!$U$21:$U$37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06A-42E9-B3AE-6EA2F4C93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419560"/>
        <c:axId val="1"/>
      </c:scatterChart>
      <c:valAx>
        <c:axId val="1050419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4195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248120300751881"/>
          <c:y val="0.91291543512015949"/>
          <c:w val="0.7142857142857143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3A104E2-3A9B-0CA0-27F5-BAD9C81024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0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4.425781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34" customWidth="1"/>
    <col min="18" max="18" width="9.140625" style="1" customWidth="1"/>
    <col min="19" max="20" width="10.28515625" style="1"/>
    <col min="21" max="21" width="14.85546875" style="1" customWidth="1"/>
    <col min="22" max="16384" width="10.28515625" style="1"/>
  </cols>
  <sheetData>
    <row r="1" spans="1:21" ht="20.25" x14ac:dyDescent="0.3">
      <c r="A1" s="2" t="s">
        <v>0</v>
      </c>
      <c r="E1" s="3" t="s">
        <v>1</v>
      </c>
      <c r="F1" s="1" t="s">
        <v>2</v>
      </c>
      <c r="U1" s="53" t="s">
        <v>65</v>
      </c>
    </row>
    <row r="2" spans="1:21" ht="12.95" customHeight="1" x14ac:dyDescent="0.2">
      <c r="A2" s="1" t="s">
        <v>3</v>
      </c>
      <c r="B2" s="1" t="s">
        <v>4</v>
      </c>
      <c r="C2" s="40"/>
      <c r="D2" s="40"/>
      <c r="E2" s="1">
        <v>0</v>
      </c>
      <c r="U2" s="53" t="s">
        <v>63</v>
      </c>
    </row>
    <row r="3" spans="1:21" ht="12.95" customHeight="1" x14ac:dyDescent="0.2">
      <c r="U3" s="53"/>
    </row>
    <row r="4" spans="1:21" ht="12.95" customHeight="1" x14ac:dyDescent="0.2">
      <c r="A4" s="4" t="s">
        <v>5</v>
      </c>
      <c r="C4" s="41">
        <v>52314.79</v>
      </c>
      <c r="D4" s="42">
        <v>0.54010999999999998</v>
      </c>
      <c r="U4" s="53"/>
    </row>
    <row r="5" spans="1:21" ht="12.95" customHeight="1" x14ac:dyDescent="0.2">
      <c r="A5" s="5" t="s">
        <v>6</v>
      </c>
      <c r="B5"/>
      <c r="C5" s="6">
        <v>-9.5</v>
      </c>
      <c r="D5" t="s">
        <v>7</v>
      </c>
    </row>
    <row r="6" spans="1:21" ht="12.95" customHeight="1" x14ac:dyDescent="0.2">
      <c r="A6" s="4" t="s">
        <v>8</v>
      </c>
    </row>
    <row r="7" spans="1:21" ht="12.95" customHeight="1" x14ac:dyDescent="0.2">
      <c r="A7" s="1" t="s">
        <v>9</v>
      </c>
      <c r="C7" s="43">
        <v>52314.79</v>
      </c>
      <c r="D7" s="7" t="s">
        <v>10</v>
      </c>
    </row>
    <row r="8" spans="1:21" ht="12.95" customHeight="1" x14ac:dyDescent="0.2">
      <c r="A8" s="1" t="s">
        <v>11</v>
      </c>
      <c r="C8" s="43">
        <v>0.54010999999999998</v>
      </c>
      <c r="D8" s="7" t="s">
        <v>10</v>
      </c>
    </row>
    <row r="9" spans="1:21" ht="12.95" customHeight="1" x14ac:dyDescent="0.2">
      <c r="A9" s="8" t="s">
        <v>12</v>
      </c>
      <c r="B9" s="9">
        <v>21</v>
      </c>
      <c r="C9" s="10" t="str">
        <f>"F"&amp;B9</f>
        <v>F21</v>
      </c>
      <c r="D9" s="11" t="str">
        <f>"G"&amp;B9</f>
        <v>G21</v>
      </c>
    </row>
    <row r="10" spans="1:21" ht="12.95" customHeight="1" x14ac:dyDescent="0.2">
      <c r="A10"/>
      <c r="B10"/>
      <c r="C10" s="44" t="s">
        <v>13</v>
      </c>
      <c r="D10" s="44" t="s">
        <v>14</v>
      </c>
      <c r="E10"/>
    </row>
    <row r="11" spans="1:21" ht="12.95" customHeight="1" x14ac:dyDescent="0.2">
      <c r="A11" t="s">
        <v>15</v>
      </c>
      <c r="B11"/>
      <c r="C11" s="12">
        <f ca="1">INTERCEPT(INDIRECT($D$9):G990,INDIRECT($C$9):F990)</f>
        <v>-7.7937063811920962E-3</v>
      </c>
      <c r="D11" s="40"/>
      <c r="E11"/>
    </row>
    <row r="12" spans="1:21" ht="12.95" customHeight="1" x14ac:dyDescent="0.2">
      <c r="A12" t="s">
        <v>16</v>
      </c>
      <c r="B12"/>
      <c r="C12" s="12">
        <f ca="1">SLOPE(INDIRECT($D$9):G990,INDIRECT($C$9):F990)</f>
        <v>4.3352152378727824E-6</v>
      </c>
      <c r="D12" s="40"/>
      <c r="E12"/>
    </row>
    <row r="13" spans="1:21" ht="12.95" customHeight="1" x14ac:dyDescent="0.2">
      <c r="A13" t="s">
        <v>17</v>
      </c>
      <c r="B13"/>
      <c r="C13" s="40" t="s">
        <v>18</v>
      </c>
    </row>
    <row r="14" spans="1:21" ht="12.95" customHeight="1" x14ac:dyDescent="0.2">
      <c r="A14"/>
      <c r="B14"/>
      <c r="C14"/>
    </row>
    <row r="15" spans="1:21" ht="12.95" customHeight="1" x14ac:dyDescent="0.2">
      <c r="A15" s="13" t="s">
        <v>19</v>
      </c>
      <c r="B15"/>
      <c r="C15" s="14">
        <f ca="1">(C7+C11)+(C8+C12)*INT(MAX(F21:F3531))</f>
        <v>59937.955933521487</v>
      </c>
      <c r="E15" s="8" t="s">
        <v>20</v>
      </c>
      <c r="F15" s="6">
        <v>1</v>
      </c>
    </row>
    <row r="16" spans="1:21" ht="12.95" customHeight="1" x14ac:dyDescent="0.2">
      <c r="A16" s="13" t="s">
        <v>21</v>
      </c>
      <c r="B16"/>
      <c r="C16" s="14">
        <f ca="1">+C8+C12</f>
        <v>0.54011433521523788</v>
      </c>
      <c r="E16" s="8" t="s">
        <v>22</v>
      </c>
      <c r="F16" s="12">
        <f ca="1">NOW()+15018.5+$C$5/24</f>
        <v>60312.680325000001</v>
      </c>
    </row>
    <row r="17" spans="1:21" ht="12.95" customHeight="1" x14ac:dyDescent="0.2">
      <c r="A17" s="8" t="s">
        <v>23</v>
      </c>
      <c r="B17"/>
      <c r="C17">
        <f>COUNT(C21:C2189)</f>
        <v>35</v>
      </c>
      <c r="E17" s="8" t="s">
        <v>24</v>
      </c>
      <c r="F17" s="12">
        <f ca="1">ROUND(2*(F16-$C$7)/$C$8,0)/2+F15</f>
        <v>14809</v>
      </c>
    </row>
    <row r="18" spans="1:21" ht="12.95" customHeight="1" x14ac:dyDescent="0.2">
      <c r="A18" s="13" t="s">
        <v>25</v>
      </c>
      <c r="B18"/>
      <c r="C18" s="45">
        <f ca="1">+C15</f>
        <v>59937.955933521487</v>
      </c>
      <c r="D18" s="46">
        <f ca="1">+C16</f>
        <v>0.54011433521523788</v>
      </c>
      <c r="E18" s="8" t="s">
        <v>26</v>
      </c>
      <c r="F18" s="11">
        <f ca="1">ROUND(2*(F16-$C$15)/$C$16,0)/2+F15</f>
        <v>695</v>
      </c>
    </row>
    <row r="19" spans="1:21" ht="12.95" customHeight="1" x14ac:dyDescent="0.2">
      <c r="E19" s="8" t="s">
        <v>27</v>
      </c>
      <c r="F19" s="15">
        <f ca="1">+$C$15+$C$16*F18-15018.5-$C$5/24</f>
        <v>45295.231229829413</v>
      </c>
    </row>
    <row r="20" spans="1:21" ht="12.95" customHeight="1" x14ac:dyDescent="0.2">
      <c r="A20" s="44" t="s">
        <v>28</v>
      </c>
      <c r="B20" s="44" t="s">
        <v>29</v>
      </c>
      <c r="C20" s="44" t="s">
        <v>30</v>
      </c>
      <c r="D20" s="44" t="s">
        <v>31</v>
      </c>
      <c r="E20" s="44" t="s">
        <v>32</v>
      </c>
      <c r="F20" s="44" t="s">
        <v>33</v>
      </c>
      <c r="G20" s="44" t="s">
        <v>34</v>
      </c>
      <c r="H20" s="16" t="s">
        <v>35</v>
      </c>
      <c r="I20" s="16" t="s">
        <v>36</v>
      </c>
      <c r="J20" s="16" t="s">
        <v>37</v>
      </c>
      <c r="K20" s="16" t="s">
        <v>38</v>
      </c>
      <c r="L20" s="16" t="s">
        <v>64</v>
      </c>
      <c r="M20" s="16" t="s">
        <v>39</v>
      </c>
      <c r="N20" s="16" t="s">
        <v>40</v>
      </c>
      <c r="O20" s="16" t="s">
        <v>41</v>
      </c>
      <c r="P20" s="16" t="s">
        <v>42</v>
      </c>
      <c r="Q20" s="47" t="s">
        <v>43</v>
      </c>
      <c r="U20" s="17" t="s">
        <v>44</v>
      </c>
    </row>
    <row r="21" spans="1:21" ht="12.95" customHeight="1" x14ac:dyDescent="0.2">
      <c r="A21" s="7" t="s">
        <v>45</v>
      </c>
      <c r="C21" s="43">
        <v>52314.79</v>
      </c>
      <c r="D21" s="43" t="s">
        <v>18</v>
      </c>
      <c r="E21" s="1">
        <f t="shared" ref="E21:E55" si="0">+(C21-C$7)/C$8</f>
        <v>0</v>
      </c>
      <c r="F21" s="1">
        <f t="shared" ref="F21:F55" si="1">ROUND(2*E21,0)/2</f>
        <v>0</v>
      </c>
      <c r="G21" s="1">
        <f t="shared" ref="G21:G55" si="2">+C21-(C$7+F21*C$8)</f>
        <v>0</v>
      </c>
      <c r="H21" s="1">
        <f>+G21</f>
        <v>0</v>
      </c>
      <c r="O21" s="1">
        <f t="shared" ref="O21:O55" ca="1" si="3">+C$11+C$12*$F21</f>
        <v>-7.7937063811920962E-3</v>
      </c>
      <c r="Q21" s="34">
        <f t="shared" ref="Q21:Q55" si="4">+C21-15018.5</f>
        <v>37296.29</v>
      </c>
    </row>
    <row r="22" spans="1:21" ht="12.95" customHeight="1" x14ac:dyDescent="0.2">
      <c r="A22" s="18" t="s">
        <v>46</v>
      </c>
      <c r="B22" s="19" t="s">
        <v>47</v>
      </c>
      <c r="C22" s="18">
        <v>55662.412199999999</v>
      </c>
      <c r="D22" s="18">
        <v>8.0000000000000004E-4</v>
      </c>
      <c r="E22" s="1">
        <f t="shared" si="0"/>
        <v>6198.0378071133619</v>
      </c>
      <c r="F22" s="1">
        <f t="shared" si="1"/>
        <v>6198</v>
      </c>
      <c r="G22" s="1">
        <f t="shared" si="2"/>
        <v>2.0420000000740401E-2</v>
      </c>
      <c r="K22" s="1">
        <f t="shared" ref="K22:K27" si="5">+G22</f>
        <v>2.0420000000740401E-2</v>
      </c>
      <c r="O22" s="1">
        <f t="shared" ca="1" si="3"/>
        <v>1.9075957663143409E-2</v>
      </c>
      <c r="Q22" s="34">
        <f t="shared" si="4"/>
        <v>40643.912199999999</v>
      </c>
    </row>
    <row r="23" spans="1:21" ht="12.95" customHeight="1" x14ac:dyDescent="0.2">
      <c r="A23" s="23" t="s">
        <v>49</v>
      </c>
      <c r="B23" s="24" t="s">
        <v>50</v>
      </c>
      <c r="C23" s="23">
        <v>57062.117100000003</v>
      </c>
      <c r="D23" s="23" t="s">
        <v>51</v>
      </c>
      <c r="E23" s="1">
        <f t="shared" si="0"/>
        <v>8789.5560163670416</v>
      </c>
      <c r="F23" s="1">
        <f t="shared" si="1"/>
        <v>8789.5</v>
      </c>
      <c r="G23" s="1">
        <f t="shared" si="2"/>
        <v>3.0255000005126931E-2</v>
      </c>
      <c r="K23" s="1">
        <f t="shared" si="5"/>
        <v>3.0255000005126931E-2</v>
      </c>
      <c r="O23" s="1">
        <f t="shared" ca="1" si="3"/>
        <v>3.0310667952090725E-2</v>
      </c>
      <c r="Q23" s="34">
        <f t="shared" si="4"/>
        <v>42043.617100000003</v>
      </c>
    </row>
    <row r="24" spans="1:21" ht="12.95" customHeight="1" x14ac:dyDescent="0.2">
      <c r="A24" s="25" t="s">
        <v>52</v>
      </c>
      <c r="B24" s="26" t="s">
        <v>47</v>
      </c>
      <c r="C24" s="25">
        <v>57422.100299999998</v>
      </c>
      <c r="D24" s="25" t="s">
        <v>53</v>
      </c>
      <c r="E24" s="1">
        <f t="shared" si="0"/>
        <v>9456.0558034474416</v>
      </c>
      <c r="F24" s="1">
        <f t="shared" si="1"/>
        <v>9456</v>
      </c>
      <c r="G24" s="1">
        <f t="shared" si="2"/>
        <v>3.0139999995299149E-2</v>
      </c>
      <c r="K24" s="1">
        <f t="shared" si="5"/>
        <v>3.0139999995299149E-2</v>
      </c>
      <c r="O24" s="1">
        <f t="shared" ca="1" si="3"/>
        <v>3.3200088908132933E-2</v>
      </c>
      <c r="Q24" s="34">
        <f t="shared" si="4"/>
        <v>42403.600299999998</v>
      </c>
    </row>
    <row r="25" spans="1:21" ht="12.95" customHeight="1" x14ac:dyDescent="0.2">
      <c r="A25" s="25" t="s">
        <v>52</v>
      </c>
      <c r="B25" s="26" t="s">
        <v>50</v>
      </c>
      <c r="C25" s="25">
        <v>57743.201000000001</v>
      </c>
      <c r="D25" s="25" t="s">
        <v>53</v>
      </c>
      <c r="E25" s="1">
        <f t="shared" si="0"/>
        <v>10050.565625520729</v>
      </c>
      <c r="F25" s="1">
        <f t="shared" si="1"/>
        <v>10050.5</v>
      </c>
      <c r="G25" s="1">
        <f t="shared" si="2"/>
        <v>3.5445000001345761E-2</v>
      </c>
      <c r="K25" s="1">
        <f t="shared" si="5"/>
        <v>3.5445000001345761E-2</v>
      </c>
      <c r="O25" s="1">
        <f t="shared" ca="1" si="3"/>
        <v>3.5777374367048302E-2</v>
      </c>
      <c r="Q25" s="34">
        <f t="shared" si="4"/>
        <v>42724.701000000001</v>
      </c>
    </row>
    <row r="26" spans="1:21" ht="12.95" customHeight="1" x14ac:dyDescent="0.2">
      <c r="A26" s="27" t="s">
        <v>54</v>
      </c>
      <c r="B26" s="28" t="s">
        <v>50</v>
      </c>
      <c r="C26" s="29">
        <v>57776.15</v>
      </c>
      <c r="D26" s="30" t="s">
        <v>51</v>
      </c>
      <c r="E26" s="1">
        <f t="shared" si="0"/>
        <v>10111.569865397791</v>
      </c>
      <c r="F26" s="1">
        <f t="shared" si="1"/>
        <v>10111.5</v>
      </c>
      <c r="G26" s="1">
        <f t="shared" si="2"/>
        <v>3.7734999998065177E-2</v>
      </c>
      <c r="K26" s="1">
        <f t="shared" si="5"/>
        <v>3.7734999998065177E-2</v>
      </c>
      <c r="O26" s="1">
        <f t="shared" ca="1" si="3"/>
        <v>3.6041822496558545E-2</v>
      </c>
      <c r="Q26" s="34">
        <f t="shared" si="4"/>
        <v>42757.65</v>
      </c>
    </row>
    <row r="27" spans="1:21" ht="12.95" customHeight="1" x14ac:dyDescent="0.2">
      <c r="A27" s="27" t="s">
        <v>54</v>
      </c>
      <c r="B27" s="28" t="s">
        <v>50</v>
      </c>
      <c r="C27" s="29">
        <v>57816.095999999998</v>
      </c>
      <c r="D27" s="30" t="s">
        <v>53</v>
      </c>
      <c r="E27" s="1">
        <f t="shared" si="0"/>
        <v>10185.528873747935</v>
      </c>
      <c r="F27" s="1">
        <f t="shared" si="1"/>
        <v>10185.5</v>
      </c>
      <c r="G27" s="1">
        <f t="shared" si="2"/>
        <v>1.5594999997119885E-2</v>
      </c>
      <c r="K27" s="1">
        <f t="shared" si="5"/>
        <v>1.5594999997119885E-2</v>
      </c>
      <c r="O27" s="1">
        <f t="shared" ca="1" si="3"/>
        <v>3.6362628424161131E-2</v>
      </c>
      <c r="Q27" s="34">
        <f t="shared" si="4"/>
        <v>42797.595999999998</v>
      </c>
    </row>
    <row r="28" spans="1:21" ht="12.95" customHeight="1" x14ac:dyDescent="0.2">
      <c r="A28" s="20" t="s">
        <v>48</v>
      </c>
      <c r="B28" s="21" t="s">
        <v>47</v>
      </c>
      <c r="C28" s="22">
        <v>57857.432999999997</v>
      </c>
      <c r="D28" s="22">
        <v>8.0000000000000002E-3</v>
      </c>
      <c r="E28" s="1">
        <f t="shared" si="0"/>
        <v>10262.063283405227</v>
      </c>
      <c r="F28" s="1">
        <f t="shared" si="1"/>
        <v>10262</v>
      </c>
      <c r="G28" s="1">
        <f t="shared" si="2"/>
        <v>3.4179999995103572E-2</v>
      </c>
      <c r="I28" s="1">
        <f>+G28</f>
        <v>3.4179999995103572E-2</v>
      </c>
      <c r="O28" s="1">
        <f t="shared" ca="1" si="3"/>
        <v>3.6694272389858396E-2</v>
      </c>
      <c r="Q28" s="34">
        <f t="shared" si="4"/>
        <v>42838.932999999997</v>
      </c>
    </row>
    <row r="29" spans="1:21" ht="12.95" customHeight="1" x14ac:dyDescent="0.2">
      <c r="A29" s="25" t="s">
        <v>55</v>
      </c>
      <c r="B29" s="26" t="s">
        <v>50</v>
      </c>
      <c r="C29" s="25">
        <v>58146.1222000001</v>
      </c>
      <c r="D29" s="25" t="s">
        <v>18</v>
      </c>
      <c r="E29" s="1">
        <f t="shared" si="0"/>
        <v>10796.564033252669</v>
      </c>
      <c r="F29" s="1">
        <f t="shared" si="1"/>
        <v>10796.5</v>
      </c>
      <c r="G29" s="1">
        <f t="shared" si="2"/>
        <v>3.4585000103106722E-2</v>
      </c>
      <c r="K29" s="1">
        <f t="shared" ref="K29:K40" si="6">+G29</f>
        <v>3.4585000103106722E-2</v>
      </c>
      <c r="O29" s="1">
        <f t="shared" ca="1" si="3"/>
        <v>3.9011444934501399E-2</v>
      </c>
      <c r="Q29" s="34">
        <f t="shared" si="4"/>
        <v>43127.6222000001</v>
      </c>
    </row>
    <row r="30" spans="1:21" ht="12.95" customHeight="1" x14ac:dyDescent="0.2">
      <c r="A30" s="25" t="s">
        <v>55</v>
      </c>
      <c r="B30" s="26" t="s">
        <v>50</v>
      </c>
      <c r="C30" s="25">
        <v>58146.123999999836</v>
      </c>
      <c r="D30" s="25" t="s">
        <v>18</v>
      </c>
      <c r="E30" s="1">
        <f t="shared" si="0"/>
        <v>10796.56736590664</v>
      </c>
      <c r="F30" s="1">
        <f t="shared" si="1"/>
        <v>10796.5</v>
      </c>
      <c r="G30" s="1">
        <f t="shared" si="2"/>
        <v>3.6384999839356169E-2</v>
      </c>
      <c r="K30" s="1">
        <f t="shared" si="6"/>
        <v>3.6384999839356169E-2</v>
      </c>
      <c r="O30" s="1">
        <f t="shared" ca="1" si="3"/>
        <v>3.9011444934501399E-2</v>
      </c>
      <c r="Q30" s="34">
        <f t="shared" si="4"/>
        <v>43127.623999999836</v>
      </c>
    </row>
    <row r="31" spans="1:21" ht="12.95" customHeight="1" x14ac:dyDescent="0.2">
      <c r="A31" s="25" t="s">
        <v>55</v>
      </c>
      <c r="B31" s="26" t="s">
        <v>50</v>
      </c>
      <c r="C31" s="25">
        <v>58146.126000000164</v>
      </c>
      <c r="D31" s="25" t="s">
        <v>18</v>
      </c>
      <c r="E31" s="1">
        <f t="shared" si="0"/>
        <v>10796.571068856647</v>
      </c>
      <c r="F31" s="1">
        <f t="shared" si="1"/>
        <v>10796.5</v>
      </c>
      <c r="G31" s="1">
        <f t="shared" si="2"/>
        <v>3.8385000167181715E-2</v>
      </c>
      <c r="K31" s="1">
        <f t="shared" si="6"/>
        <v>3.8385000167181715E-2</v>
      </c>
      <c r="O31" s="1">
        <f t="shared" ca="1" si="3"/>
        <v>3.9011444934501399E-2</v>
      </c>
      <c r="Q31" s="34">
        <f t="shared" si="4"/>
        <v>43127.626000000164</v>
      </c>
    </row>
    <row r="32" spans="1:21" ht="12.95" customHeight="1" x14ac:dyDescent="0.2">
      <c r="A32" s="25" t="s">
        <v>55</v>
      </c>
      <c r="B32" s="26" t="s">
        <v>50</v>
      </c>
      <c r="C32" s="25">
        <v>58192.035199999809</v>
      </c>
      <c r="D32" s="25" t="s">
        <v>18</v>
      </c>
      <c r="E32" s="1">
        <f t="shared" si="0"/>
        <v>10881.570791134785</v>
      </c>
      <c r="F32" s="1">
        <f t="shared" si="1"/>
        <v>10881.5</v>
      </c>
      <c r="G32" s="1">
        <f t="shared" si="2"/>
        <v>3.8234999810811132E-2</v>
      </c>
      <c r="K32" s="1">
        <f t="shared" si="6"/>
        <v>3.8234999810811132E-2</v>
      </c>
      <c r="O32" s="1">
        <f t="shared" ca="1" si="3"/>
        <v>3.9379938229720586E-2</v>
      </c>
      <c r="Q32" s="34">
        <f t="shared" si="4"/>
        <v>43173.535199999809</v>
      </c>
    </row>
    <row r="33" spans="1:17" ht="12.95" customHeight="1" x14ac:dyDescent="0.2">
      <c r="A33" s="25" t="s">
        <v>55</v>
      </c>
      <c r="B33" s="26" t="s">
        <v>50</v>
      </c>
      <c r="C33" s="25">
        <v>58192.037000000011</v>
      </c>
      <c r="D33" s="25" t="s">
        <v>18</v>
      </c>
      <c r="E33" s="1">
        <f t="shared" si="0"/>
        <v>10881.574123789618</v>
      </c>
      <c r="F33" s="1">
        <f t="shared" si="1"/>
        <v>10881.5</v>
      </c>
      <c r="G33" s="1">
        <f t="shared" si="2"/>
        <v>4.0035000012721866E-2</v>
      </c>
      <c r="K33" s="1">
        <f t="shared" si="6"/>
        <v>4.0035000012721866E-2</v>
      </c>
      <c r="O33" s="1">
        <f t="shared" ca="1" si="3"/>
        <v>3.9379938229720586E-2</v>
      </c>
      <c r="Q33" s="34">
        <f t="shared" si="4"/>
        <v>43173.537000000011</v>
      </c>
    </row>
    <row r="34" spans="1:17" ht="12.95" customHeight="1" x14ac:dyDescent="0.2">
      <c r="A34" s="25" t="s">
        <v>55</v>
      </c>
      <c r="B34" s="26" t="s">
        <v>50</v>
      </c>
      <c r="C34" s="25">
        <v>58192.038300000131</v>
      </c>
      <c r="D34" s="25" t="s">
        <v>18</v>
      </c>
      <c r="E34" s="1">
        <f t="shared" si="0"/>
        <v>10881.576530706949</v>
      </c>
      <c r="F34" s="1">
        <f t="shared" si="1"/>
        <v>10881.5</v>
      </c>
      <c r="G34" s="1">
        <f t="shared" si="2"/>
        <v>4.1335000132676214E-2</v>
      </c>
      <c r="K34" s="1">
        <f t="shared" si="6"/>
        <v>4.1335000132676214E-2</v>
      </c>
      <c r="O34" s="1">
        <f t="shared" ca="1" si="3"/>
        <v>3.9379938229720586E-2</v>
      </c>
      <c r="Q34" s="34">
        <f t="shared" si="4"/>
        <v>43173.538300000131</v>
      </c>
    </row>
    <row r="35" spans="1:17" ht="12.95" customHeight="1" x14ac:dyDescent="0.2">
      <c r="A35" s="31" t="s">
        <v>56</v>
      </c>
      <c r="B35" s="32" t="s">
        <v>50</v>
      </c>
      <c r="C35" s="33">
        <v>58841.2497</v>
      </c>
      <c r="D35" s="33" t="s">
        <v>53</v>
      </c>
      <c r="E35" s="1">
        <f t="shared" si="0"/>
        <v>12083.575012497453</v>
      </c>
      <c r="F35" s="1">
        <f t="shared" si="1"/>
        <v>12083.5</v>
      </c>
      <c r="G35" s="1">
        <f t="shared" si="2"/>
        <v>4.0515000000596046E-2</v>
      </c>
      <c r="K35" s="1">
        <f t="shared" si="6"/>
        <v>4.0515000000596046E-2</v>
      </c>
      <c r="O35" s="1">
        <f t="shared" ca="1" si="3"/>
        <v>4.4590866945643667E-2</v>
      </c>
      <c r="Q35" s="34">
        <f t="shared" si="4"/>
        <v>43822.7497</v>
      </c>
    </row>
    <row r="36" spans="1:17" ht="12.95" customHeight="1" x14ac:dyDescent="0.2">
      <c r="A36" s="31" t="s">
        <v>56</v>
      </c>
      <c r="B36" s="32" t="s">
        <v>50</v>
      </c>
      <c r="C36" s="33">
        <v>58841.249799999998</v>
      </c>
      <c r="D36" s="33" t="s">
        <v>57</v>
      </c>
      <c r="E36" s="1">
        <f t="shared" si="0"/>
        <v>12083.575197644919</v>
      </c>
      <c r="F36" s="1">
        <f t="shared" si="1"/>
        <v>12083.5</v>
      </c>
      <c r="G36" s="1">
        <f t="shared" si="2"/>
        <v>4.0614999998069834E-2</v>
      </c>
      <c r="K36" s="1">
        <f t="shared" si="6"/>
        <v>4.0614999998069834E-2</v>
      </c>
      <c r="O36" s="1">
        <f t="shared" ca="1" si="3"/>
        <v>4.4590866945643667E-2</v>
      </c>
      <c r="Q36" s="34">
        <f t="shared" si="4"/>
        <v>43822.749799999998</v>
      </c>
    </row>
    <row r="37" spans="1:17" ht="12.95" customHeight="1" x14ac:dyDescent="0.2">
      <c r="A37" s="31" t="s">
        <v>56</v>
      </c>
      <c r="B37" s="32" t="s">
        <v>50</v>
      </c>
      <c r="C37" s="33">
        <v>58841.251199999999</v>
      </c>
      <c r="D37" s="33" t="s">
        <v>51</v>
      </c>
      <c r="E37" s="1">
        <f t="shared" si="0"/>
        <v>12083.577789709499</v>
      </c>
      <c r="F37" s="1">
        <f t="shared" si="1"/>
        <v>12083.5</v>
      </c>
      <c r="G37" s="1">
        <f t="shared" si="2"/>
        <v>4.2014999999082647E-2</v>
      </c>
      <c r="K37" s="1">
        <f t="shared" si="6"/>
        <v>4.2014999999082647E-2</v>
      </c>
      <c r="O37" s="1">
        <f t="shared" ca="1" si="3"/>
        <v>4.4590866945643667E-2</v>
      </c>
      <c r="Q37" s="34">
        <f t="shared" si="4"/>
        <v>43822.751199999999</v>
      </c>
    </row>
    <row r="38" spans="1:17" ht="12.95" customHeight="1" x14ac:dyDescent="0.2">
      <c r="A38" s="35" t="s">
        <v>58</v>
      </c>
      <c r="B38" s="36" t="s">
        <v>47</v>
      </c>
      <c r="C38" s="48">
        <v>59224.195100000128</v>
      </c>
      <c r="D38" s="49" t="s">
        <v>60</v>
      </c>
      <c r="E38" s="1">
        <f t="shared" si="0"/>
        <v>12792.588731925214</v>
      </c>
      <c r="F38" s="1">
        <f t="shared" si="1"/>
        <v>12792.5</v>
      </c>
      <c r="G38" s="1">
        <f t="shared" si="2"/>
        <v>4.7925000129907858E-2</v>
      </c>
      <c r="K38" s="1">
        <f t="shared" si="6"/>
        <v>4.7925000129907858E-2</v>
      </c>
      <c r="O38" s="1">
        <f t="shared" ca="1" si="3"/>
        <v>4.7664534549295472E-2</v>
      </c>
      <c r="Q38" s="34">
        <f t="shared" si="4"/>
        <v>44205.695100000128</v>
      </c>
    </row>
    <row r="39" spans="1:17" ht="12.95" customHeight="1" x14ac:dyDescent="0.2">
      <c r="A39" s="35" t="s">
        <v>58</v>
      </c>
      <c r="B39" s="36" t="s">
        <v>47</v>
      </c>
      <c r="C39" s="48">
        <v>59224.196399999782</v>
      </c>
      <c r="D39" s="49" t="s">
        <v>53</v>
      </c>
      <c r="E39" s="1">
        <f t="shared" si="0"/>
        <v>12792.591138841684</v>
      </c>
      <c r="F39" s="1">
        <f t="shared" si="1"/>
        <v>12792.5</v>
      </c>
      <c r="G39" s="1">
        <f t="shared" si="2"/>
        <v>4.9224999784200918E-2</v>
      </c>
      <c r="K39" s="1">
        <f t="shared" si="6"/>
        <v>4.9224999784200918E-2</v>
      </c>
      <c r="O39" s="1">
        <f t="shared" ca="1" si="3"/>
        <v>4.7664534549295472E-2</v>
      </c>
      <c r="Q39" s="34">
        <f t="shared" si="4"/>
        <v>44205.696399999782</v>
      </c>
    </row>
    <row r="40" spans="1:17" ht="12.95" customHeight="1" x14ac:dyDescent="0.2">
      <c r="A40" s="35" t="s">
        <v>58</v>
      </c>
      <c r="B40" s="36" t="s">
        <v>47</v>
      </c>
      <c r="C40" s="48">
        <v>59224.197300000116</v>
      </c>
      <c r="D40" s="49" t="s">
        <v>51</v>
      </c>
      <c r="E40" s="1">
        <f t="shared" si="0"/>
        <v>12792.592805169532</v>
      </c>
      <c r="F40" s="1">
        <f t="shared" si="1"/>
        <v>12792.5</v>
      </c>
      <c r="G40" s="1">
        <f t="shared" si="2"/>
        <v>5.0125000117986929E-2</v>
      </c>
      <c r="K40" s="1">
        <f t="shared" si="6"/>
        <v>5.0125000117986929E-2</v>
      </c>
      <c r="O40" s="1">
        <f t="shared" ca="1" si="3"/>
        <v>4.7664534549295472E-2</v>
      </c>
      <c r="Q40" s="34">
        <f t="shared" si="4"/>
        <v>44205.697300000116</v>
      </c>
    </row>
    <row r="41" spans="1:17" ht="12.95" customHeight="1" x14ac:dyDescent="0.2">
      <c r="A41" s="39" t="s">
        <v>63</v>
      </c>
      <c r="B41" s="39" t="s">
        <v>47</v>
      </c>
      <c r="C41" s="51">
        <v>59256.873231869191</v>
      </c>
      <c r="D41" s="52">
        <v>6.4800000000000003E-4</v>
      </c>
      <c r="E41" s="1">
        <f t="shared" si="0"/>
        <v>12853.091466310918</v>
      </c>
      <c r="F41" s="1">
        <f t="shared" si="1"/>
        <v>12853</v>
      </c>
      <c r="G41" s="1">
        <f t="shared" si="2"/>
        <v>4.9401869189750869E-2</v>
      </c>
      <c r="L41" s="1">
        <v>4.9401869189750869E-2</v>
      </c>
      <c r="O41" s="1">
        <f t="shared" ca="1" si="3"/>
        <v>4.7926815071186776E-2</v>
      </c>
      <c r="Q41" s="34">
        <f t="shared" si="4"/>
        <v>44238.373231869191</v>
      </c>
    </row>
    <row r="42" spans="1:17" ht="12.95" customHeight="1" x14ac:dyDescent="0.2">
      <c r="A42" s="39" t="s">
        <v>63</v>
      </c>
      <c r="B42" s="39" t="s">
        <v>50</v>
      </c>
      <c r="C42" s="51">
        <v>59257.144371863455</v>
      </c>
      <c r="D42" s="52">
        <v>6.9300000000000004E-4</v>
      </c>
      <c r="E42" s="1">
        <f t="shared" si="0"/>
        <v>12853.593475150346</v>
      </c>
      <c r="F42" s="1">
        <f t="shared" si="1"/>
        <v>12853.5</v>
      </c>
      <c r="G42" s="1">
        <f t="shared" si="2"/>
        <v>5.0486863452533726E-2</v>
      </c>
      <c r="L42" s="1">
        <v>5.0486863452533726E-2</v>
      </c>
      <c r="O42" s="1">
        <f t="shared" ca="1" si="3"/>
        <v>4.7928982678805715E-2</v>
      </c>
      <c r="Q42" s="34">
        <f t="shared" si="4"/>
        <v>44238.644371863455</v>
      </c>
    </row>
    <row r="43" spans="1:17" ht="12.95" customHeight="1" x14ac:dyDescent="0.2">
      <c r="A43" s="39" t="s">
        <v>63</v>
      </c>
      <c r="B43" s="39" t="s">
        <v>47</v>
      </c>
      <c r="C43" s="51">
        <v>59264.43531181803</v>
      </c>
      <c r="D43" s="52">
        <v>2.5799999999999998E-4</v>
      </c>
      <c r="E43" s="1">
        <f t="shared" si="0"/>
        <v>12867.092466012533</v>
      </c>
      <c r="F43" s="1">
        <f t="shared" si="1"/>
        <v>12867</v>
      </c>
      <c r="G43" s="1">
        <f t="shared" si="2"/>
        <v>4.9941818026127294E-2</v>
      </c>
      <c r="L43" s="1">
        <v>4.9941818026127294E-2</v>
      </c>
      <c r="O43" s="1">
        <f t="shared" ca="1" si="3"/>
        <v>4.7987508084516996E-2</v>
      </c>
      <c r="Q43" s="34">
        <f t="shared" si="4"/>
        <v>44245.93531181803</v>
      </c>
    </row>
    <row r="44" spans="1:17" ht="12.95" customHeight="1" x14ac:dyDescent="0.2">
      <c r="A44" s="39" t="s">
        <v>63</v>
      </c>
      <c r="B44" s="39" t="s">
        <v>50</v>
      </c>
      <c r="C44" s="51">
        <v>59264.705481830519</v>
      </c>
      <c r="D44" s="52">
        <v>3.6299999999999999E-4</v>
      </c>
      <c r="E44" s="1">
        <f t="shared" si="0"/>
        <v>12867.592678955247</v>
      </c>
      <c r="F44" s="1">
        <f t="shared" si="1"/>
        <v>12867.5</v>
      </c>
      <c r="G44" s="1">
        <f t="shared" si="2"/>
        <v>5.0056830514222383E-2</v>
      </c>
      <c r="L44" s="1">
        <v>5.0056830514222383E-2</v>
      </c>
      <c r="O44" s="1">
        <f t="shared" ca="1" si="3"/>
        <v>4.7989675692135934E-2</v>
      </c>
      <c r="Q44" s="34">
        <f t="shared" si="4"/>
        <v>44246.205481830519</v>
      </c>
    </row>
    <row r="45" spans="1:17" ht="12.95" customHeight="1" x14ac:dyDescent="0.2">
      <c r="A45" s="39" t="s">
        <v>63</v>
      </c>
      <c r="B45" s="39" t="s">
        <v>47</v>
      </c>
      <c r="C45" s="51">
        <v>59277.397431678604</v>
      </c>
      <c r="D45" s="52">
        <v>1.1509999999999999E-3</v>
      </c>
      <c r="E45" s="1">
        <f t="shared" si="0"/>
        <v>12891.091502987547</v>
      </c>
      <c r="F45" s="1">
        <f t="shared" si="1"/>
        <v>12891</v>
      </c>
      <c r="G45" s="1">
        <f t="shared" si="2"/>
        <v>4.942167860281188E-2</v>
      </c>
      <c r="L45" s="1">
        <v>4.942167860281188E-2</v>
      </c>
      <c r="O45" s="1">
        <f t="shared" ca="1" si="3"/>
        <v>4.8091553250225939E-2</v>
      </c>
      <c r="Q45" s="34">
        <f t="shared" si="4"/>
        <v>44258.897431678604</v>
      </c>
    </row>
    <row r="46" spans="1:17" ht="12.95" customHeight="1" x14ac:dyDescent="0.2">
      <c r="A46" s="39" t="s">
        <v>63</v>
      </c>
      <c r="B46" s="39" t="s">
        <v>50</v>
      </c>
      <c r="C46" s="51">
        <v>59277.668481655419</v>
      </c>
      <c r="D46" s="52">
        <v>6.7599999999999995E-4</v>
      </c>
      <c r="E46" s="1">
        <f t="shared" si="0"/>
        <v>12891.593345161946</v>
      </c>
      <c r="F46" s="1">
        <f t="shared" si="1"/>
        <v>12891.5</v>
      </c>
      <c r="G46" s="1">
        <f t="shared" si="2"/>
        <v>5.0416655416483991E-2</v>
      </c>
      <c r="L46" s="1">
        <v>5.0416655416483991E-2</v>
      </c>
      <c r="O46" s="1">
        <f t="shared" ca="1" si="3"/>
        <v>4.8093720857844878E-2</v>
      </c>
      <c r="Q46" s="34">
        <f t="shared" si="4"/>
        <v>44259.168481655419</v>
      </c>
    </row>
    <row r="47" spans="1:17" ht="12.95" customHeight="1" x14ac:dyDescent="0.2">
      <c r="A47" s="35" t="s">
        <v>58</v>
      </c>
      <c r="B47" s="36" t="s">
        <v>47</v>
      </c>
      <c r="C47" s="48">
        <v>59291.973999999929</v>
      </c>
      <c r="D47" s="49" t="s">
        <v>57</v>
      </c>
      <c r="E47" s="1">
        <f t="shared" si="0"/>
        <v>12918.079650441445</v>
      </c>
      <c r="F47" s="1">
        <f t="shared" si="1"/>
        <v>12918</v>
      </c>
      <c r="G47" s="1">
        <f t="shared" si="2"/>
        <v>4.3019999924581498E-2</v>
      </c>
      <c r="K47" s="1">
        <f t="shared" ref="K47:K55" si="7">+G47</f>
        <v>4.3019999924581498E-2</v>
      </c>
      <c r="O47" s="1">
        <f t="shared" ca="1" si="3"/>
        <v>4.8208604061648508E-2</v>
      </c>
      <c r="Q47" s="34">
        <f t="shared" si="4"/>
        <v>44273.473999999929</v>
      </c>
    </row>
    <row r="48" spans="1:17" ht="12.95" customHeight="1" x14ac:dyDescent="0.2">
      <c r="A48" s="35" t="s">
        <v>58</v>
      </c>
      <c r="B48" s="36" t="s">
        <v>47</v>
      </c>
      <c r="C48" s="48">
        <v>59291.978000000119</v>
      </c>
      <c r="D48" s="49" t="s">
        <v>61</v>
      </c>
      <c r="E48" s="1">
        <f t="shared" si="0"/>
        <v>12918.087056340595</v>
      </c>
      <c r="F48" s="1">
        <f t="shared" si="1"/>
        <v>12918</v>
      </c>
      <c r="G48" s="1">
        <f t="shared" si="2"/>
        <v>4.7020000114571303E-2</v>
      </c>
      <c r="K48" s="1">
        <f t="shared" si="7"/>
        <v>4.7020000114571303E-2</v>
      </c>
      <c r="O48" s="1">
        <f t="shared" ca="1" si="3"/>
        <v>4.8208604061648508E-2</v>
      </c>
      <c r="Q48" s="34">
        <f t="shared" si="4"/>
        <v>44273.478000000119</v>
      </c>
    </row>
    <row r="49" spans="1:17" ht="12.95" customHeight="1" x14ac:dyDescent="0.2">
      <c r="A49" s="35" t="s">
        <v>58</v>
      </c>
      <c r="B49" s="36" t="s">
        <v>47</v>
      </c>
      <c r="C49" s="48">
        <v>59291.979999999981</v>
      </c>
      <c r="D49" s="49" t="s">
        <v>60</v>
      </c>
      <c r="E49" s="1">
        <f t="shared" si="0"/>
        <v>12918.090759289738</v>
      </c>
      <c r="F49" s="1">
        <f t="shared" si="1"/>
        <v>12918</v>
      </c>
      <c r="G49" s="1">
        <f t="shared" si="2"/>
        <v>4.9019999976735562E-2</v>
      </c>
      <c r="K49" s="1">
        <f t="shared" si="7"/>
        <v>4.9019999976735562E-2</v>
      </c>
      <c r="O49" s="1">
        <f t="shared" ca="1" si="3"/>
        <v>4.8208604061648508E-2</v>
      </c>
      <c r="Q49" s="34">
        <f t="shared" si="4"/>
        <v>44273.479999999981</v>
      </c>
    </row>
    <row r="50" spans="1:17" ht="12.95" customHeight="1" x14ac:dyDescent="0.2">
      <c r="A50" s="35" t="s">
        <v>59</v>
      </c>
      <c r="B50" s="36" t="s">
        <v>47</v>
      </c>
      <c r="C50" s="48">
        <v>59311.424999999814</v>
      </c>
      <c r="D50" s="49">
        <v>8.0000000000000002E-3</v>
      </c>
      <c r="E50" s="1">
        <f t="shared" si="0"/>
        <v>12954.092684823116</v>
      </c>
      <c r="F50" s="1">
        <f t="shared" si="1"/>
        <v>12954</v>
      </c>
      <c r="G50" s="1">
        <f t="shared" si="2"/>
        <v>5.0059999812219758E-2</v>
      </c>
      <c r="K50" s="1">
        <f t="shared" si="7"/>
        <v>5.0059999812219758E-2</v>
      </c>
      <c r="O50" s="1">
        <f t="shared" ca="1" si="3"/>
        <v>4.836467181021193E-2</v>
      </c>
      <c r="Q50" s="34">
        <f t="shared" si="4"/>
        <v>44292.924999999814</v>
      </c>
    </row>
    <row r="51" spans="1:17" ht="12.95" customHeight="1" x14ac:dyDescent="0.2">
      <c r="A51" s="37" t="s">
        <v>62</v>
      </c>
      <c r="B51" s="38" t="s">
        <v>47</v>
      </c>
      <c r="C51" s="50">
        <v>59584.185300000012</v>
      </c>
      <c r="D51" s="43"/>
      <c r="E51" s="1">
        <f t="shared" si="0"/>
        <v>13459.101479328307</v>
      </c>
      <c r="F51" s="1">
        <f t="shared" si="1"/>
        <v>13459</v>
      </c>
      <c r="G51" s="1">
        <f t="shared" si="2"/>
        <v>5.4810000008728821E-2</v>
      </c>
      <c r="K51" s="1">
        <f t="shared" si="7"/>
        <v>5.4810000008728821E-2</v>
      </c>
      <c r="O51" s="1">
        <f t="shared" ca="1" si="3"/>
        <v>5.0553955505337686E-2</v>
      </c>
      <c r="Q51" s="34">
        <f t="shared" si="4"/>
        <v>44565.685300000012</v>
      </c>
    </row>
    <row r="52" spans="1:17" ht="12.95" customHeight="1" x14ac:dyDescent="0.2">
      <c r="A52" s="37" t="s">
        <v>62</v>
      </c>
      <c r="B52" s="38" t="s">
        <v>47</v>
      </c>
      <c r="C52" s="50">
        <v>59623.07209999999</v>
      </c>
      <c r="D52" s="43"/>
      <c r="E52" s="1">
        <f t="shared" si="0"/>
        <v>13531.099405676603</v>
      </c>
      <c r="F52" s="1">
        <f t="shared" si="1"/>
        <v>13531</v>
      </c>
      <c r="G52" s="1">
        <f t="shared" si="2"/>
        <v>5.3689999986090697E-2</v>
      </c>
      <c r="K52" s="1">
        <f t="shared" si="7"/>
        <v>5.3689999986090697E-2</v>
      </c>
      <c r="O52" s="1">
        <f t="shared" ca="1" si="3"/>
        <v>5.0866091002464524E-2</v>
      </c>
      <c r="Q52" s="34">
        <f t="shared" si="4"/>
        <v>44604.57209999999</v>
      </c>
    </row>
    <row r="53" spans="1:17" ht="12.95" customHeight="1" x14ac:dyDescent="0.2">
      <c r="A53" s="37" t="s">
        <v>62</v>
      </c>
      <c r="B53" s="38" t="s">
        <v>47</v>
      </c>
      <c r="C53" s="50">
        <v>59623.072900000028</v>
      </c>
      <c r="D53" s="43"/>
      <c r="E53" s="1">
        <f t="shared" si="0"/>
        <v>13531.100886856433</v>
      </c>
      <c r="F53" s="1">
        <f t="shared" si="1"/>
        <v>13531</v>
      </c>
      <c r="G53" s="1">
        <f t="shared" si="2"/>
        <v>5.4490000024088658E-2</v>
      </c>
      <c r="K53" s="1">
        <f t="shared" si="7"/>
        <v>5.4490000024088658E-2</v>
      </c>
      <c r="O53" s="1">
        <f t="shared" ca="1" si="3"/>
        <v>5.0866091002464524E-2</v>
      </c>
      <c r="Q53" s="34">
        <f t="shared" si="4"/>
        <v>44604.572900000028</v>
      </c>
    </row>
    <row r="54" spans="1:17" ht="12.95" customHeight="1" x14ac:dyDescent="0.2">
      <c r="A54" s="37" t="s">
        <v>62</v>
      </c>
      <c r="B54" s="38" t="s">
        <v>50</v>
      </c>
      <c r="C54" s="50">
        <v>59938.229799999855</v>
      </c>
      <c r="D54" s="43"/>
      <c r="E54" s="1">
        <f t="shared" si="0"/>
        <v>14114.605913609921</v>
      </c>
      <c r="F54" s="1">
        <f t="shared" si="1"/>
        <v>14114.5</v>
      </c>
      <c r="G54" s="1">
        <f t="shared" si="2"/>
        <v>5.7204999851819593E-2</v>
      </c>
      <c r="K54" s="1">
        <f t="shared" si="7"/>
        <v>5.7204999851819593E-2</v>
      </c>
      <c r="O54" s="1">
        <f t="shared" ca="1" si="3"/>
        <v>5.3395689093763292E-2</v>
      </c>
      <c r="Q54" s="34">
        <f t="shared" si="4"/>
        <v>44919.729799999855</v>
      </c>
    </row>
    <row r="55" spans="1:17" ht="12.95" customHeight="1" x14ac:dyDescent="0.2">
      <c r="A55" s="37" t="s">
        <v>62</v>
      </c>
      <c r="B55" s="38" t="s">
        <v>50</v>
      </c>
      <c r="C55" s="50">
        <v>59938.232100000139</v>
      </c>
      <c r="D55" s="43"/>
      <c r="E55" s="1">
        <f t="shared" si="0"/>
        <v>14114.610172002256</v>
      </c>
      <c r="F55" s="1">
        <f t="shared" si="1"/>
        <v>14114.5</v>
      </c>
      <c r="G55" s="1">
        <f t="shared" si="2"/>
        <v>5.9505000135686714E-2</v>
      </c>
      <c r="K55" s="1">
        <f t="shared" si="7"/>
        <v>5.9505000135686714E-2</v>
      </c>
      <c r="O55" s="1">
        <f t="shared" ca="1" si="3"/>
        <v>5.3395689093763292E-2</v>
      </c>
      <c r="Q55" s="34">
        <f t="shared" si="4"/>
        <v>44919.732100000139</v>
      </c>
    </row>
    <row r="56" spans="1:17" ht="12.95" customHeight="1" x14ac:dyDescent="0.2">
      <c r="C56" s="43"/>
      <c r="D56" s="43"/>
    </row>
    <row r="57" spans="1:17" ht="12.95" customHeight="1" x14ac:dyDescent="0.2">
      <c r="C57" s="43"/>
      <c r="D57" s="43"/>
    </row>
    <row r="58" spans="1:17" ht="12.95" customHeight="1" x14ac:dyDescent="0.2">
      <c r="C58" s="43"/>
      <c r="D58" s="43"/>
    </row>
    <row r="59" spans="1:17" ht="12.95" customHeight="1" x14ac:dyDescent="0.2">
      <c r="C59" s="43"/>
      <c r="D59" s="43"/>
    </row>
    <row r="60" spans="1:17" ht="12.95" customHeight="1" x14ac:dyDescent="0.2">
      <c r="C60" s="43"/>
      <c r="D60" s="43"/>
    </row>
    <row r="61" spans="1:17" ht="12.95" customHeight="1" x14ac:dyDescent="0.2">
      <c r="C61" s="43"/>
      <c r="D61" s="43"/>
    </row>
    <row r="62" spans="1:17" ht="12.95" customHeight="1" x14ac:dyDescent="0.2">
      <c r="C62" s="43"/>
      <c r="D62" s="43"/>
    </row>
    <row r="63" spans="1:17" ht="12.95" customHeight="1" x14ac:dyDescent="0.2">
      <c r="C63" s="43"/>
      <c r="D63" s="43"/>
    </row>
    <row r="64" spans="1:17" ht="12.95" customHeight="1" x14ac:dyDescent="0.2">
      <c r="C64" s="43"/>
      <c r="D64" s="43"/>
    </row>
    <row r="65" spans="3:4" ht="12.95" customHeight="1" x14ac:dyDescent="0.2">
      <c r="C65" s="43"/>
      <c r="D65" s="43"/>
    </row>
    <row r="66" spans="3:4" ht="12.95" customHeight="1" x14ac:dyDescent="0.2">
      <c r="C66" s="43"/>
      <c r="D66" s="43"/>
    </row>
    <row r="67" spans="3:4" ht="12.95" customHeight="1" x14ac:dyDescent="0.2">
      <c r="C67" s="43"/>
      <c r="D67" s="43"/>
    </row>
    <row r="68" spans="3:4" ht="12.95" customHeight="1" x14ac:dyDescent="0.2"/>
    <row r="69" spans="3:4" ht="12.95" customHeight="1" x14ac:dyDescent="0.2"/>
    <row r="70" spans="3:4" ht="12.95" customHeight="1" x14ac:dyDescent="0.2"/>
    <row r="71" spans="3:4" ht="12.95" customHeight="1" x14ac:dyDescent="0.2"/>
    <row r="72" spans="3:4" ht="12.95" customHeight="1" x14ac:dyDescent="0.2"/>
    <row r="73" spans="3:4" ht="12.95" customHeight="1" x14ac:dyDescent="0.2"/>
    <row r="74" spans="3:4" ht="12.95" customHeight="1" x14ac:dyDescent="0.2"/>
    <row r="75" spans="3:4" ht="12.95" customHeight="1" x14ac:dyDescent="0.2"/>
    <row r="76" spans="3:4" ht="12.95" customHeight="1" x14ac:dyDescent="0.2"/>
    <row r="77" spans="3:4" ht="12.95" customHeight="1" x14ac:dyDescent="0.2"/>
    <row r="78" spans="3:4" ht="12.95" customHeight="1" x14ac:dyDescent="0.2"/>
    <row r="79" spans="3:4" ht="12.95" customHeight="1" x14ac:dyDescent="0.2"/>
    <row r="80" spans="3:4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  <row r="137" ht="12.95" customHeight="1" x14ac:dyDescent="0.2"/>
    <row r="138" ht="12.95" customHeight="1" x14ac:dyDescent="0.2"/>
    <row r="139" ht="12.95" customHeight="1" x14ac:dyDescent="0.2"/>
    <row r="140" ht="12.95" customHeight="1" x14ac:dyDescent="0.2"/>
  </sheetData>
  <sheetProtection selectLockedCells="1" selectUnlockedCells="1"/>
  <sortState xmlns:xlrd2="http://schemas.microsoft.com/office/spreadsheetml/2017/richdata2" ref="A21:V80">
    <sortCondition ref="C21:C80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2023-01-24T05:54:20Z</dcterms:created>
  <dcterms:modified xsi:type="dcterms:W3CDTF">2024-01-03T03:19:40Z</dcterms:modified>
</cp:coreProperties>
</file>