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8E83929A-D026-4D4C-9712-8D43D4647A26}" xr6:coauthVersionLast="47" xr6:coauthVersionMax="47" xr10:uidLastSave="{00000000-0000-0000-0000-000000000000}"/>
  <bookViews>
    <workbookView xWindow="14100" yWindow="975" windowWidth="14535" windowHeight="1449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6" i="1" l="1"/>
  <c r="F26" i="1" s="1"/>
  <c r="G26" i="1" s="1"/>
  <c r="K26" i="1" s="1"/>
  <c r="Q26" i="1"/>
  <c r="E25" i="1"/>
  <c r="F25" i="1"/>
  <c r="G25" i="1"/>
  <c r="K25" i="1"/>
  <c r="Q25" i="1"/>
  <c r="E21" i="1"/>
  <c r="F21" i="1"/>
  <c r="G21" i="1"/>
  <c r="I21" i="1"/>
  <c r="E23" i="1"/>
  <c r="F23" i="1"/>
  <c r="G23" i="1"/>
  <c r="K23" i="1"/>
  <c r="Q22" i="1"/>
  <c r="Q23" i="1"/>
  <c r="Q24" i="1"/>
  <c r="C8" i="1"/>
  <c r="E24" i="1"/>
  <c r="F24" i="1"/>
  <c r="G24" i="1"/>
  <c r="K24" i="1"/>
  <c r="C9" i="1"/>
  <c r="D9" i="1"/>
  <c r="D8" i="1"/>
  <c r="F16" i="1"/>
  <c r="F17" i="1" s="1"/>
  <c r="C17" i="1"/>
  <c r="Q21" i="1"/>
  <c r="E22" i="1"/>
  <c r="F22" i="1"/>
  <c r="G22" i="1"/>
  <c r="K22" i="1"/>
  <c r="C12" i="1"/>
  <c r="C11" i="1"/>
  <c r="O26" i="1" l="1"/>
  <c r="O24" i="1"/>
  <c r="O25" i="1"/>
  <c r="C15" i="1"/>
  <c r="O22" i="1"/>
  <c r="O23" i="1"/>
  <c r="O21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<sst xmlns="http://schemas.openxmlformats.org/spreadsheetml/2006/main" count="62" uniqueCount="53">
  <si>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</si>
  <si>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</si>
  <si>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</si>
  <si>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</si>
  <si>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</si>
  <si>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</si>
  <si>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</si>
  <si>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</si>
  <si>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</si>
  <si>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</si>
  <si>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</si>
  <si>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</si>
  <si>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</si>
  <si>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</si>
  <si>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</si>
  <si>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</si>
  <si>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</si>
  <si>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</si>
  <si>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</si>
  <si>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</si>
  <si>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</si>
  <si>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</si>
  <si>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</si>
  <si>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</si>
  <si>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</si>
  <si>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</si>
  <si>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</si>
  <si>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</si>
  <si>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</si>
  <si>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</si>
  <si>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</si>
  <si>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</si>
  <si>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</si>
  <si>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</si>
  <si>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</si>
  <si>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</si>
  <si>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</si>
  <si>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</si>
  <si>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</si>
  <si>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</si>
  <si>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</si>
  <si>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</si>
  <si>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V0375 Sge</t>
  </si>
  <si>
    <t>G1594-1043</t>
  </si>
  <si>
    <t xml:space="preserve"> V0375 SGe </t>
  </si>
  <si>
    <t>EA</t>
  </si>
  <si>
    <t>pr_6</t>
  </si>
  <si>
    <t xml:space="preserve">G00 </t>
  </si>
  <si>
    <t>V0375 Sge / GSC 1594-1043</t>
  </si>
  <si>
    <t>GCVS</t>
  </si>
  <si>
    <t>IBVS 6196</t>
  </si>
  <si>
    <t>I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</si>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</sst>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3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8" fillId="0" borderId="0"/>
    <xf numFmtId="0" fontId="16" fillId="0" borderId="0"/>
    <xf numFmtId="0" fontId="18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5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4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6" fillId="24" borderId="5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center"/>
    </xf>
    <xf numFmtId="0" fontId="15" fillId="25" borderId="5" xfId="0" applyFont="1" applyFill="1" applyBorder="1" applyAlignment="1">
      <alignment horizontal="left" vertical="center"/>
    </xf>
    <xf numFmtId="0" fontId="17" fillId="0" borderId="5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5" fillId="25" borderId="5" xfId="0" applyFont="1" applyFill="1" applyBorder="1" applyAlignment="1">
      <alignment horizontal="left"/>
    </xf>
    <xf numFmtId="0" fontId="5" fillId="0" borderId="0" xfId="0" applyNumberFormat="1" applyFont="1" applyAlignment="1">
      <alignment horizontal="left" vertical="center"/>
    </xf>
    <xf numFmtId="0" fontId="16" fillId="0" borderId="0" xfId="0" applyNumberFormat="1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6" fillId="24" borderId="5" xfId="0" applyFont="1" applyFill="1" applyBorder="1" applyAlignment="1">
      <alignment vertical="center"/>
    </xf>
    <xf numFmtId="0" fontId="5" fillId="0" borderId="0" xfId="41" applyFont="1" applyAlignment="1">
      <alignment wrapText="1"/>
    </xf>
    <xf numFmtId="0" fontId="5" fillId="0" borderId="0" xfId="41" applyFont="1" applyAlignment="1">
      <alignment horizontal="center" wrapText="1"/>
    </xf>
    <xf numFmtId="0" fontId="5" fillId="0" borderId="0" xfId="41" applyFont="1" applyAlignment="1">
      <alignment horizontal="left" wrapText="1"/>
    </xf>
    <xf numFmtId="0" fontId="5" fillId="0" borderId="0" xfId="0" applyFont="1" applyAlignment="1"/>
    <xf numFmtId="0" fontId="17" fillId="0" borderId="0" xfId="42" applyFont="1" applyAlignment="1">
      <alignment horizontal="left"/>
    </xf>
    <xf numFmtId="0" fontId="17" fillId="0" borderId="0" xfId="42" applyFont="1" applyAlignment="1">
      <alignment horizontal="center" wrapText="1"/>
    </xf>
    <xf numFmtId="0" fontId="17" fillId="0" borderId="0" xfId="42" applyFont="1" applyAlignment="1">
      <alignment horizontal="left" wrapText="1"/>
    </xf>
    <xf numFmtId="0" fontId="33" fillId="0" borderId="0" xfId="0" applyFont="1" applyAlignment="1" applyProtection="1">
      <alignment horizontal="left"/>
      <protection locked="0"/>
    </xf>
    <xf numFmtId="0" fontId="33" fillId="0" borderId="0" xfId="0" applyFont="1" applyAlignment="1" applyProtection="1">
      <alignment horizontal="center"/>
      <protection locked="0"/>
    </xf>
    <xf numFmtId="172" fontId="33" fillId="0" borderId="0" xfId="0" applyNumberFormat="1" applyFont="1" applyAlignment="1" applyProtection="1">
      <alignment vertical="center" wrapText="1"/>
      <protection locked="0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V0375 Sge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8.9999999999999998E-4</c:v>
                  </c:pt>
                  <c:pt idx="2">
                    <c:v>4.7000000000000002E-3</c:v>
                  </c:pt>
                  <c:pt idx="3">
                    <c:v>8.5000000000000006E-3</c:v>
                  </c:pt>
                  <c:pt idx="4">
                    <c:v>1.2999999999999999E-3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8.9999999999999998E-4</c:v>
                  </c:pt>
                  <c:pt idx="2">
                    <c:v>4.7000000000000002E-3</c:v>
                  </c:pt>
                  <c:pt idx="3">
                    <c:v>8.5000000000000006E-3</c:v>
                  </c:pt>
                  <c:pt idx="4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2296</c:v>
                </c:pt>
                <c:pt idx="2">
                  <c:v>2138.5</c:v>
                </c:pt>
                <c:pt idx="3">
                  <c:v>2139</c:v>
                </c:pt>
                <c:pt idx="4">
                  <c:v>2453.5</c:v>
                </c:pt>
                <c:pt idx="5">
                  <c:v>3351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7E8-464A-9B45-EBB9D6692FE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4.7000000000000002E-3</c:v>
                  </c:pt>
                  <c:pt idx="3">
                    <c:v>8.5000000000000006E-3</c:v>
                  </c:pt>
                  <c:pt idx="4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4.7000000000000002E-3</c:v>
                  </c:pt>
                  <c:pt idx="3">
                    <c:v>8.5000000000000006E-3</c:v>
                  </c:pt>
                  <c:pt idx="4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2296</c:v>
                </c:pt>
                <c:pt idx="2">
                  <c:v>2138.5</c:v>
                </c:pt>
                <c:pt idx="3">
                  <c:v>2139</c:v>
                </c:pt>
                <c:pt idx="4">
                  <c:v>2453.5</c:v>
                </c:pt>
                <c:pt idx="5">
                  <c:v>3351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7E8-464A-9B45-EBB9D6692FE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4.7000000000000002E-3</c:v>
                  </c:pt>
                  <c:pt idx="3">
                    <c:v>8.5000000000000006E-3</c:v>
                  </c:pt>
                  <c:pt idx="4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4.7000000000000002E-3</c:v>
                  </c:pt>
                  <c:pt idx="3">
                    <c:v>8.5000000000000006E-3</c:v>
                  </c:pt>
                  <c:pt idx="4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2296</c:v>
                </c:pt>
                <c:pt idx="2">
                  <c:v>2138.5</c:v>
                </c:pt>
                <c:pt idx="3">
                  <c:v>2139</c:v>
                </c:pt>
                <c:pt idx="4">
                  <c:v>2453.5</c:v>
                </c:pt>
                <c:pt idx="5">
                  <c:v>3351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7E8-464A-9B45-EBB9D6692FE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4.7000000000000002E-3</c:v>
                  </c:pt>
                  <c:pt idx="3">
                    <c:v>8.5000000000000006E-3</c:v>
                  </c:pt>
                  <c:pt idx="4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4.7000000000000002E-3</c:v>
                  </c:pt>
                  <c:pt idx="3">
                    <c:v>8.5000000000000006E-3</c:v>
                  </c:pt>
                  <c:pt idx="4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2296</c:v>
                </c:pt>
                <c:pt idx="2">
                  <c:v>2138.5</c:v>
                </c:pt>
                <c:pt idx="3">
                  <c:v>2139</c:v>
                </c:pt>
                <c:pt idx="4">
                  <c:v>2453.5</c:v>
                </c:pt>
                <c:pt idx="5">
                  <c:v>3351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-3.7739999992481899E-2</c:v>
                </c:pt>
                <c:pt idx="2">
                  <c:v>-3.0389999992621597E-2</c:v>
                </c:pt>
                <c:pt idx="3">
                  <c:v>-3.7059999995108228E-2</c:v>
                </c:pt>
                <c:pt idx="4">
                  <c:v>-3.4489999998186249E-2</c:v>
                </c:pt>
                <c:pt idx="5">
                  <c:v>-5.5340000020805746E-2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7E8-464A-9B45-EBB9D6692FE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4.7000000000000002E-3</c:v>
                  </c:pt>
                  <c:pt idx="3">
                    <c:v>8.5000000000000006E-3</c:v>
                  </c:pt>
                  <c:pt idx="4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4.7000000000000002E-3</c:v>
                  </c:pt>
                  <c:pt idx="3">
                    <c:v>8.5000000000000006E-3</c:v>
                  </c:pt>
                  <c:pt idx="4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2296</c:v>
                </c:pt>
                <c:pt idx="2">
                  <c:v>2138.5</c:v>
                </c:pt>
                <c:pt idx="3">
                  <c:v>2139</c:v>
                </c:pt>
                <c:pt idx="4">
                  <c:v>2453.5</c:v>
                </c:pt>
                <c:pt idx="5">
                  <c:v>3351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7E8-464A-9B45-EBB9D6692FE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4.7000000000000002E-3</c:v>
                  </c:pt>
                  <c:pt idx="3">
                    <c:v>8.5000000000000006E-3</c:v>
                  </c:pt>
                  <c:pt idx="4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4.7000000000000002E-3</c:v>
                  </c:pt>
                  <c:pt idx="3">
                    <c:v>8.5000000000000006E-3</c:v>
                  </c:pt>
                  <c:pt idx="4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2296</c:v>
                </c:pt>
                <c:pt idx="2">
                  <c:v>2138.5</c:v>
                </c:pt>
                <c:pt idx="3">
                  <c:v>2139</c:v>
                </c:pt>
                <c:pt idx="4">
                  <c:v>2453.5</c:v>
                </c:pt>
                <c:pt idx="5">
                  <c:v>3351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7E8-464A-9B45-EBB9D6692FE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4.7000000000000002E-3</c:v>
                  </c:pt>
                  <c:pt idx="3">
                    <c:v>8.5000000000000006E-3</c:v>
                  </c:pt>
                  <c:pt idx="4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4.7000000000000002E-3</c:v>
                  </c:pt>
                  <c:pt idx="3">
                    <c:v>8.5000000000000006E-3</c:v>
                  </c:pt>
                  <c:pt idx="4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2296</c:v>
                </c:pt>
                <c:pt idx="2">
                  <c:v>2138.5</c:v>
                </c:pt>
                <c:pt idx="3">
                  <c:v>2139</c:v>
                </c:pt>
                <c:pt idx="4">
                  <c:v>2453.5</c:v>
                </c:pt>
                <c:pt idx="5">
                  <c:v>3351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7E8-464A-9B45-EBB9D6692FE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2296</c:v>
                </c:pt>
                <c:pt idx="2">
                  <c:v>2138.5</c:v>
                </c:pt>
                <c:pt idx="3">
                  <c:v>2139</c:v>
                </c:pt>
                <c:pt idx="4">
                  <c:v>2453.5</c:v>
                </c:pt>
                <c:pt idx="5">
                  <c:v>3351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6.7957587894521693E-4</c:v>
                </c:pt>
                <c:pt idx="1">
                  <c:v>-3.6251087984887478E-2</c:v>
                </c:pt>
                <c:pt idx="2">
                  <c:v>-3.3717734518618467E-2</c:v>
                </c:pt>
                <c:pt idx="3">
                  <c:v>-3.3725776910574878E-2</c:v>
                </c:pt>
                <c:pt idx="4">
                  <c:v>-3.878444145115649E-2</c:v>
                </c:pt>
                <c:pt idx="5">
                  <c:v>-5.322053501291165E-2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7E8-464A-9B45-EBB9D6692FE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2296</c:v>
                </c:pt>
                <c:pt idx="2">
                  <c:v>2138.5</c:v>
                </c:pt>
                <c:pt idx="3">
                  <c:v>2139</c:v>
                </c:pt>
                <c:pt idx="4">
                  <c:v>2453.5</c:v>
                </c:pt>
                <c:pt idx="5">
                  <c:v>3351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7E8-464A-9B45-EBB9D6692F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7690968"/>
        <c:axId val="1"/>
      </c:scatterChart>
      <c:valAx>
        <c:axId val="7176909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76909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95488721804511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45F9BA2-3F83-D1D1-D9A0-C5FDA3FD10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F12" sqref="F12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48</v>
      </c>
      <c r="F1" s="36" t="s">
        <v>42</v>
      </c>
      <c r="G1" s="30">
        <v>2010</v>
      </c>
      <c r="H1" s="37"/>
      <c r="I1" s="38" t="s">
        <v>43</v>
      </c>
      <c r="J1" s="39" t="s">
        <v>44</v>
      </c>
      <c r="K1" s="40">
        <v>19.0758595</v>
      </c>
      <c r="L1" s="41">
        <v>20.182095</v>
      </c>
      <c r="M1" s="32">
        <v>52724.898999999998</v>
      </c>
      <c r="N1" s="32">
        <v>2.1143399999999999</v>
      </c>
      <c r="O1" s="42" t="s">
        <v>45</v>
      </c>
      <c r="P1" s="43">
        <v>10.84</v>
      </c>
      <c r="Q1" s="43">
        <v>11.27</v>
      </c>
      <c r="R1" s="44" t="s">
        <v>46</v>
      </c>
      <c r="S1" s="31" t="s">
        <v>47</v>
      </c>
    </row>
    <row r="2" spans="1:19" x14ac:dyDescent="0.2">
      <c r="A2" t="s">
        <v>24</v>
      </c>
      <c r="B2" t="s">
        <v>45</v>
      </c>
      <c r="C2" s="29"/>
      <c r="D2" s="3"/>
    </row>
    <row r="3" spans="1:19" ht="13.5" thickBot="1" x14ac:dyDescent="0.25"/>
    <row r="4" spans="1:19" ht="14.25" thickTop="1" thickBot="1" x14ac:dyDescent="0.25">
      <c r="A4" s="5" t="s">
        <v>1</v>
      </c>
      <c r="C4" s="26">
        <v>52724.898999999998</v>
      </c>
      <c r="D4" s="27">
        <v>2.1143399999999999</v>
      </c>
    </row>
    <row r="5" spans="1:19" ht="13.5" thickTop="1" x14ac:dyDescent="0.2">
      <c r="A5" s="9" t="s">
        <v>29</v>
      </c>
      <c r="B5" s="10"/>
      <c r="C5" s="11">
        <v>-9.5</v>
      </c>
      <c r="D5" s="10" t="s">
        <v>30</v>
      </c>
      <c r="E5" s="10"/>
    </row>
    <row r="6" spans="1:19" x14ac:dyDescent="0.2">
      <c r="A6" s="5" t="s">
        <v>2</v>
      </c>
    </row>
    <row r="7" spans="1:19" x14ac:dyDescent="0.2">
      <c r="A7" t="s">
        <v>3</v>
      </c>
      <c r="C7" s="8">
        <v>52724.898999999998</v>
      </c>
      <c r="D7" s="28" t="s">
        <v>49</v>
      </c>
    </row>
    <row r="8" spans="1:19" x14ac:dyDescent="0.2">
      <c r="A8" t="s">
        <v>4</v>
      </c>
      <c r="C8" s="8">
        <f>N1</f>
        <v>2.1143399999999999</v>
      </c>
      <c r="D8" s="28" t="str">
        <f>D7</f>
        <v>GCVS</v>
      </c>
    </row>
    <row r="9" spans="1:19" x14ac:dyDescent="0.2">
      <c r="A9" s="24" t="s">
        <v>33</v>
      </c>
      <c r="B9" s="35">
        <v>21</v>
      </c>
      <c r="C9" s="22" t="str">
        <f>"F"&amp;B9</f>
        <v>F21</v>
      </c>
      <c r="D9" s="23" t="str">
        <f>"G"&amp;B9</f>
        <v>G21</v>
      </c>
    </row>
    <row r="10" spans="1:19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19" x14ac:dyDescent="0.2">
      <c r="A11" s="10" t="s">
        <v>16</v>
      </c>
      <c r="B11" s="10"/>
      <c r="C11" s="21">
        <f ca="1">INTERCEPT(INDIRECT($D$9):G992,INDIRECT($C$9):F992)</f>
        <v>6.7957587894521693E-4</v>
      </c>
      <c r="D11" s="3"/>
      <c r="E11" s="10"/>
    </row>
    <row r="12" spans="1:19" x14ac:dyDescent="0.2">
      <c r="A12" s="10" t="s">
        <v>17</v>
      </c>
      <c r="B12" s="10"/>
      <c r="C12" s="21">
        <f ca="1">SLOPE(INDIRECT($D$9):G992,INDIRECT($C$9):F992)</f>
        <v>-1.6084783912819119E-5</v>
      </c>
      <c r="D12" s="3"/>
      <c r="E12" s="10"/>
    </row>
    <row r="13" spans="1:19" x14ac:dyDescent="0.2">
      <c r="A13" s="10" t="s">
        <v>19</v>
      </c>
      <c r="B13" s="10"/>
      <c r="C13" s="3" t="s">
        <v>14</v>
      </c>
    </row>
    <row r="14" spans="1:19" x14ac:dyDescent="0.2">
      <c r="A14" s="10"/>
      <c r="B14" s="10"/>
      <c r="C14" s="10"/>
    </row>
    <row r="15" spans="1:19" x14ac:dyDescent="0.2">
      <c r="A15" s="12" t="s">
        <v>18</v>
      </c>
      <c r="B15" s="10"/>
      <c r="C15" s="13">
        <f ca="1">(C7+C11)+(C8+C12)*INT(MAX(F21:F3533))</f>
        <v>59809.999119464985</v>
      </c>
      <c r="E15" s="14" t="s">
        <v>35</v>
      </c>
      <c r="F15" s="33">
        <v>1</v>
      </c>
    </row>
    <row r="16" spans="1:19" x14ac:dyDescent="0.2">
      <c r="A16" s="16" t="s">
        <v>5</v>
      </c>
      <c r="B16" s="10"/>
      <c r="C16" s="17">
        <f ca="1">+C8+C12</f>
        <v>2.1143239152160871</v>
      </c>
      <c r="E16" s="14" t="s">
        <v>31</v>
      </c>
      <c r="F16" s="34">
        <f ca="1">NOW()+15018.5+$C$5/24</f>
        <v>60178.817427083333</v>
      </c>
    </row>
    <row r="17" spans="1:21" ht="13.5" thickBot="1" x14ac:dyDescent="0.25">
      <c r="A17" s="14" t="s">
        <v>28</v>
      </c>
      <c r="B17" s="10"/>
      <c r="C17" s="10">
        <f>COUNT(C21:C2191)</f>
        <v>6</v>
      </c>
      <c r="E17" s="14" t="s">
        <v>36</v>
      </c>
      <c r="F17" s="15">
        <f ca="1">ROUND(2*(F16-$C$7)/$C$8,0)/2+F15</f>
        <v>3526.5</v>
      </c>
    </row>
    <row r="18" spans="1:21" ht="14.25" thickTop="1" thickBot="1" x14ac:dyDescent="0.25">
      <c r="A18" s="16" t="s">
        <v>6</v>
      </c>
      <c r="B18" s="10"/>
      <c r="C18" s="19">
        <f ca="1">+C15</f>
        <v>59809.999119464985</v>
      </c>
      <c r="D18" s="20">
        <f ca="1">+C16</f>
        <v>2.1143239152160871</v>
      </c>
      <c r="E18" s="14" t="s">
        <v>37</v>
      </c>
      <c r="F18" s="23">
        <f ca="1">ROUND(2*(F16-$C$15)/$C$16,0)/2+F15</f>
        <v>175.5</v>
      </c>
    </row>
    <row r="19" spans="1:21" ht="13.5" thickTop="1" x14ac:dyDescent="0.2">
      <c r="E19" s="14" t="s">
        <v>32</v>
      </c>
      <c r="F19" s="18">
        <f ca="1">+$C$15+$C$16*F18-15018.5-$C$5/24</f>
        <v>45162.958799918742</v>
      </c>
    </row>
    <row r="20" spans="1:21" ht="13.5" thickBot="1" x14ac:dyDescent="0.25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U20" s="25" t="s">
        <v>34</v>
      </c>
    </row>
    <row r="21" spans="1:21" x14ac:dyDescent="0.2">
      <c r="A21" t="s">
        <v>49</v>
      </c>
      <c r="C21" s="8">
        <v>52724.898999999998</v>
      </c>
      <c r="D21" s="8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6.7957587894521693E-4</v>
      </c>
      <c r="Q21" s="2">
        <f>+C21-15018.5</f>
        <v>37706.398999999998</v>
      </c>
    </row>
    <row r="22" spans="1:21" x14ac:dyDescent="0.2">
      <c r="A22" s="45" t="s">
        <v>50</v>
      </c>
      <c r="B22" s="46" t="s">
        <v>51</v>
      </c>
      <c r="C22" s="47">
        <v>57579.385900000001</v>
      </c>
      <c r="D22" s="47">
        <v>8.9999999999999998E-4</v>
      </c>
      <c r="E22" s="48">
        <f>+(C22-C$7)/C$8</f>
        <v>2295.982150458301</v>
      </c>
      <c r="F22">
        <f>ROUND(2*E22,0)/2</f>
        <v>2296</v>
      </c>
      <c r="G22">
        <f>+C22-(C$7+F22*C$8)</f>
        <v>-3.7739999992481899E-2</v>
      </c>
      <c r="K22">
        <f>+G22</f>
        <v>-3.7739999992481899E-2</v>
      </c>
      <c r="O22">
        <f ca="1">+C$11+C$12*$F22</f>
        <v>-3.6251087984887478E-2</v>
      </c>
      <c r="Q22" s="2">
        <f>+C22-15018.5</f>
        <v>42560.885900000001</v>
      </c>
    </row>
    <row r="23" spans="1:21" x14ac:dyDescent="0.2">
      <c r="A23" s="45" t="s">
        <v>50</v>
      </c>
      <c r="B23" s="46" t="s">
        <v>51</v>
      </c>
      <c r="C23" s="47">
        <v>57246.384700000002</v>
      </c>
      <c r="D23" s="47">
        <v>4.7000000000000002E-3</v>
      </c>
      <c r="E23" s="48">
        <f>+(C23-C$7)/C$8</f>
        <v>2138.4856267203972</v>
      </c>
      <c r="F23">
        <f>ROUND(2*E23,0)/2</f>
        <v>2138.5</v>
      </c>
      <c r="G23">
        <f>+C23-(C$7+F23*C$8)</f>
        <v>-3.0389999992621597E-2</v>
      </c>
      <c r="K23">
        <f>+G23</f>
        <v>-3.0389999992621597E-2</v>
      </c>
      <c r="O23">
        <f ca="1">+C$11+C$12*$F23</f>
        <v>-3.3717734518618467E-2</v>
      </c>
      <c r="Q23" s="2">
        <f>+C23-15018.5</f>
        <v>42227.884700000002</v>
      </c>
    </row>
    <row r="24" spans="1:21" x14ac:dyDescent="0.2">
      <c r="A24" s="45" t="s">
        <v>50</v>
      </c>
      <c r="B24" s="46" t="s">
        <v>51</v>
      </c>
      <c r="C24" s="47">
        <v>57247.4352</v>
      </c>
      <c r="D24" s="47">
        <v>8.5000000000000006E-3</v>
      </c>
      <c r="E24" s="48">
        <f>+(C24-C$7)/C$8</f>
        <v>2138.9824720716642</v>
      </c>
      <c r="F24">
        <f>ROUND(2*E24,0)/2</f>
        <v>2139</v>
      </c>
      <c r="G24">
        <f>+C24-(C$7+F24*C$8)</f>
        <v>-3.7059999995108228E-2</v>
      </c>
      <c r="K24">
        <f>+G24</f>
        <v>-3.7059999995108228E-2</v>
      </c>
      <c r="O24">
        <f ca="1">+C$11+C$12*$F24</f>
        <v>-3.3725776910574878E-2</v>
      </c>
      <c r="Q24" s="2">
        <f>+C24-15018.5</f>
        <v>42228.9352</v>
      </c>
    </row>
    <row r="25" spans="1:21" x14ac:dyDescent="0.2">
      <c r="A25" s="49" t="s">
        <v>0</v>
      </c>
      <c r="B25" s="50" t="s">
        <v>51</v>
      </c>
      <c r="C25" s="51">
        <v>57912.397700000001</v>
      </c>
      <c r="D25" s="51">
        <v>1.2999999999999999E-3</v>
      </c>
      <c r="E25" s="48">
        <f>+(C25-C$7)/C$8</f>
        <v>2453.4836875809965</v>
      </c>
      <c r="F25">
        <f>ROUND(2*E25,0)/2</f>
        <v>2453.5</v>
      </c>
      <c r="G25">
        <f>+C25-(C$7+F25*C$8)</f>
        <v>-3.4489999998186249E-2</v>
      </c>
      <c r="K25">
        <f>+G25</f>
        <v>-3.4489999998186249E-2</v>
      </c>
      <c r="O25">
        <f ca="1">+C$11+C$12*$F25</f>
        <v>-3.878444145115649E-2</v>
      </c>
      <c r="Q25" s="2">
        <f>+C25-15018.5</f>
        <v>42893.897700000001</v>
      </c>
    </row>
    <row r="26" spans="1:21" x14ac:dyDescent="0.2">
      <c r="A26" s="52" t="s">
        <v>52</v>
      </c>
      <c r="B26" s="53" t="s">
        <v>51</v>
      </c>
      <c r="C26" s="54">
        <v>59809.996999999974</v>
      </c>
      <c r="D26" s="8"/>
      <c r="E26" s="48">
        <f>+(C26-C$7)/C$8</f>
        <v>3350.9738263476906</v>
      </c>
      <c r="F26">
        <f>ROUND(2*E26,0)/2</f>
        <v>3351</v>
      </c>
      <c r="G26">
        <f>+C26-(C$7+F26*C$8)</f>
        <v>-5.5340000020805746E-2</v>
      </c>
      <c r="K26">
        <f>+G26</f>
        <v>-5.5340000020805746E-2</v>
      </c>
      <c r="O26">
        <f ca="1">+C$11+C$12*$F26</f>
        <v>-5.322053501291165E-2</v>
      </c>
      <c r="Q26" s="2">
        <f>+C26-15018.5</f>
        <v>44791.496999999974</v>
      </c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hyperlinks>
    <hyperlink ref="H62849" r:id="rId1" display="http://vsolj.cetus-net.org/bulletin.html"/>
    <hyperlink ref="H62842" r:id="rId2" display="https://www.aavso.org/ejaavso"/>
    <hyperlink ref="I62849" r:id="rId3" display="http://vsolj.cetus-net.org/bulletin.html"/>
    <hyperlink ref="AQ56500" r:id="rId4" display="http://cdsbib.u-strasbg.fr/cgi-bin/cdsbib?1990RMxAA..21..381G"/>
    <hyperlink ref="H62846" r:id="rId5" display="https://www.aavso.org/ejaavso"/>
    <hyperlink ref="AP3864" r:id="rId6" display="http://cdsbib.u-strasbg.fr/cgi-bin/cdsbib?1990RMxAA..21..381G"/>
    <hyperlink ref="AP3867" r:id="rId7" display="http://cdsbib.u-strasbg.fr/cgi-bin/cdsbib?1990RMxAA..21..381G"/>
    <hyperlink ref="AP3865" r:id="rId8" display="http://cdsbib.u-strasbg.fr/cgi-bin/cdsbib?1990RMxAA..21..381G"/>
    <hyperlink ref="AP3849" r:id="rId9" display="http://cdsbib.u-strasbg.fr/cgi-bin/cdsbib?1990RMxAA..21..381G"/>
    <hyperlink ref="AQ4078" r:id="rId10" display="http://cdsbib.u-strasbg.fr/cgi-bin/cdsbib?1990RMxAA..21..381G"/>
    <hyperlink ref="AQ4082" r:id="rId11" display="http://cdsbib.u-strasbg.fr/cgi-bin/cdsbib?1990RMxAA..21..381G"/>
    <hyperlink ref="AQ63762" r:id="rId12" display="http://cdsbib.u-strasbg.fr/cgi-bin/cdsbib?1990RMxAA..21..381G"/>
    <hyperlink ref="I970" r:id="rId13" display="http://vsolj.cetus-net.org/bulletin.html"/>
    <hyperlink ref="H970" r:id="rId14" display="http://vsolj.cetus-net.org/bulletin.html"/>
    <hyperlink ref="AQ64423" r:id="rId15" display="http://cdsbib.u-strasbg.fr/cgi-bin/cdsbib?1990RMxAA..21..381G"/>
    <hyperlink ref="AQ64422" r:id="rId16" display="http://cdsbib.u-strasbg.fr/cgi-bin/cdsbib?1990RMxAA..21..381G"/>
    <hyperlink ref="AP2140" r:id="rId17" display="http://cdsbib.u-strasbg.fr/cgi-bin/cdsbib?1990RMxAA..21..381G"/>
    <hyperlink ref="AP2158" r:id="rId18" display="http://cdsbib.u-strasbg.fr/cgi-bin/cdsbib?1990RMxAA..21..381G"/>
    <hyperlink ref="AP2159" r:id="rId19" display="http://cdsbib.u-strasbg.fr/cgi-bin/cdsbib?1990RMxAA..21..381G"/>
    <hyperlink ref="AP2155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2023-08-22T07:37:05Z</dcterms:modified>
</cp:coreProperties>
</file>